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9975" activeTab="6"/>
  </bookViews>
  <sheets>
    <sheet name="MAR" sheetId="4" r:id="rId1"/>
    <sheet name="MMRE" sheetId="5" r:id="rId2"/>
    <sheet name="MMER" sheetId="6" r:id="rId3"/>
    <sheet name="MBRE" sheetId="7" r:id="rId4"/>
    <sheet name="MIBRE" sheetId="8" r:id="rId5"/>
    <sheet name="MDMRE" sheetId="9" r:id="rId6"/>
    <sheet name="PRED" sheetId="10" r:id="rId7"/>
  </sheets>
  <calcPr calcId="124519"/>
</workbook>
</file>

<file path=xl/calcChain.xml><?xml version="1.0" encoding="utf-8"?>
<calcChain xmlns="http://schemas.openxmlformats.org/spreadsheetml/2006/main">
  <c r="Q69" i="10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69" i="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69" i="8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69" i="7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69" i="6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69" i="5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69" i="4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P69" i="10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69" i="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69" i="8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69" i="7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69" i="6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69" i="5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69" i="4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O69" i="10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69" i="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69" i="8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69" i="7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69" i="6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69" i="5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69" i="4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<sst xmlns="http://schemas.openxmlformats.org/spreadsheetml/2006/main" count="1925" uniqueCount="54">
  <si>
    <t xml:space="preserve">  pre-processor  </t>
  </si>
  <si>
    <t xml:space="preserve">  learner  </t>
  </si>
  <si>
    <t xml:space="preserve">rank in icse </t>
  </si>
  <si>
    <t>New Order in 3Way</t>
  </si>
  <si>
    <t>New Order in LOO</t>
  </si>
  <si>
    <t>order acc. To win</t>
  </si>
  <si>
    <t>order acc. To loss</t>
  </si>
  <si>
    <t>order acc. To win-loss</t>
  </si>
  <si>
    <t>rank acc. To win</t>
  </si>
  <si>
    <t>rank acc. To loss</t>
  </si>
  <si>
    <t>rank acc. To win-loss</t>
  </si>
  <si>
    <t>band1</t>
  </si>
  <si>
    <t>band2</t>
  </si>
  <si>
    <t>band3</t>
  </si>
  <si>
    <t>1…8</t>
  </si>
  <si>
    <t>9…30</t>
  </si>
  <si>
    <t>31…50</t>
  </si>
  <si>
    <t>Frequency of algorithms and pre-processors in 5 bands w.r.t. win</t>
  </si>
  <si>
    <t>PCR</t>
  </si>
  <si>
    <t>PLSR</t>
  </si>
  <si>
    <t>Lreg</t>
  </si>
  <si>
    <t>SWR</t>
  </si>
  <si>
    <t>Nnet</t>
  </si>
  <si>
    <t>Algorithms</t>
  </si>
  <si>
    <t>SFS</t>
  </si>
  <si>
    <t>none</t>
  </si>
  <si>
    <t>log</t>
  </si>
  <si>
    <t>norm</t>
  </si>
  <si>
    <t>PCA</t>
  </si>
  <si>
    <t>freq5bin</t>
  </si>
  <si>
    <t>width5bin</t>
  </si>
  <si>
    <t>freq3bin</t>
  </si>
  <si>
    <t>Pre-
Processors</t>
  </si>
  <si>
    <t>pre-processor</t>
  </si>
  <si>
    <t>learner</t>
  </si>
  <si>
    <t>CART (yes)</t>
  </si>
  <si>
    <t>CART (no)</t>
  </si>
  <si>
    <t>ABE0-5NN</t>
  </si>
  <si>
    <t>ABE0-1NN</t>
  </si>
  <si>
    <t>LReg</t>
  </si>
  <si>
    <t>width3bin</t>
  </si>
  <si>
    <t>NNet</t>
  </si>
  <si>
    <t xml:space="preserve">LReg </t>
  </si>
  <si>
    <t xml:space="preserve">ABE0-5NN </t>
  </si>
  <si>
    <t xml:space="preserve">NNet </t>
  </si>
  <si>
    <t xml:space="preserve">PLSR </t>
  </si>
  <si>
    <t xml:space="preserve">ABE0-1NN </t>
  </si>
  <si>
    <t xml:space="preserve">CART (yes) </t>
  </si>
  <si>
    <t xml:space="preserve">PCR </t>
  </si>
  <si>
    <t>Frequency of algorithms and pre-processors in 5 bands w.r.t. loss</t>
  </si>
  <si>
    <t>Frequency of algorithms and pre-processors in 5 bands w.r.t. winLoss</t>
  </si>
  <si>
    <t>1…6</t>
  </si>
  <si>
    <t>7…75</t>
  </si>
  <si>
    <t>76…90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</si>
</sst>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2" borderId="2" xfId="0" applyFill="1" applyBorder="1"/>
    <xf numFmtId="0" fontId="0" fillId="2" borderId="0" xfId="0" applyFill="1" applyBorder="1"/>
    <xf numFmtId="0" fontId="0" fillId="0" borderId="5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0" fillId="0" borderId="7" xfId="0" applyFont="1" applyBorder="1" applyAlignment="1">
      <alignment horizontal="center" textRotation="90"/>
    </xf>
    <xf numFmtId="0" fontId="0" fillId="0" borderId="5" xfId="0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2"/>
  <sheetViews>
    <sheetView workbookViewId="0">
      <selection activeCell="O1" sqref="O1:Q1048576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0" hidden="1" customWidth="1"/>
    <col min="5" max="5" width="16" hidden="1" customWidth="1"/>
    <col min="6" max="6" width="16.140625" hidden="1" customWidth="1"/>
    <col min="7" max="7" width="20.28515625" hidden="1" customWidth="1"/>
    <col min="8" max="8" width="0" hidden="1" customWidth="1"/>
    <col min="9" max="9" width="16" bestFit="1" customWidth="1"/>
    <col min="10" max="10" width="16.140625" bestFit="1" customWidth="1"/>
    <col min="11" max="11" width="20.28515625" bestFit="1" customWidth="1"/>
    <col min="14" max="14" width="12.140625" bestFit="1" customWidth="1"/>
    <col min="15" max="17" width="13.7109375" customWidth="1"/>
  </cols>
  <sheetData>
    <row r="1" spans="1:18">
      <c r="E1" s="21" t="s">
        <v>3</v>
      </c>
      <c r="F1" s="21"/>
      <c r="G1" s="21"/>
      <c r="I1" s="21" t="s">
        <v>4</v>
      </c>
      <c r="J1" s="21"/>
      <c r="K1" s="21"/>
    </row>
    <row r="2" spans="1:18">
      <c r="A2" t="s">
        <v>2</v>
      </c>
      <c r="B2" t="s">
        <v>33</v>
      </c>
      <c r="C2" t="s">
        <v>34</v>
      </c>
      <c r="E2" t="s">
        <v>8</v>
      </c>
      <c r="F2" t="s">
        <v>9</v>
      </c>
      <c r="G2" t="s">
        <v>10</v>
      </c>
      <c r="I2" t="s">
        <v>5</v>
      </c>
      <c r="J2" t="s">
        <v>6</v>
      </c>
      <c r="K2" t="s">
        <v>7</v>
      </c>
      <c r="M2" s="15" t="s">
        <v>17</v>
      </c>
      <c r="N2" s="16"/>
      <c r="O2" s="16"/>
      <c r="P2" s="16"/>
      <c r="Q2" s="16"/>
    </row>
    <row r="3" spans="1:18">
      <c r="A3">
        <v>1</v>
      </c>
      <c r="B3" t="s">
        <v>27</v>
      </c>
      <c r="C3" t="s">
        <v>35</v>
      </c>
      <c r="E3">
        <v>13</v>
      </c>
      <c r="F3">
        <v>13</v>
      </c>
      <c r="G3">
        <v>13</v>
      </c>
      <c r="I3">
        <v>11</v>
      </c>
      <c r="J3">
        <v>11</v>
      </c>
      <c r="K3">
        <v>11</v>
      </c>
      <c r="M3" s="17"/>
      <c r="N3" s="18"/>
      <c r="O3" s="2" t="s">
        <v>11</v>
      </c>
      <c r="P3" s="3" t="s">
        <v>12</v>
      </c>
      <c r="Q3" s="3" t="s">
        <v>13</v>
      </c>
      <c r="R3">
        <v>1</v>
      </c>
    </row>
    <row r="4" spans="1:18">
      <c r="A4">
        <v>2</v>
      </c>
      <c r="B4" t="s">
        <v>27</v>
      </c>
      <c r="C4" t="s">
        <v>36</v>
      </c>
      <c r="E4">
        <v>11</v>
      </c>
      <c r="F4">
        <v>11</v>
      </c>
      <c r="G4">
        <v>11</v>
      </c>
      <c r="I4">
        <v>13</v>
      </c>
      <c r="J4">
        <v>13</v>
      </c>
      <c r="K4">
        <v>13</v>
      </c>
      <c r="M4" s="19"/>
      <c r="N4" s="20"/>
      <c r="O4" s="2" t="s">
        <v>51</v>
      </c>
      <c r="P4" s="3" t="s">
        <v>52</v>
      </c>
      <c r="Q4" s="3" t="s">
        <v>53</v>
      </c>
      <c r="R4">
        <v>1</v>
      </c>
    </row>
    <row r="5" spans="1:18">
      <c r="A5">
        <v>3</v>
      </c>
      <c r="B5" t="s">
        <v>25</v>
      </c>
      <c r="C5" t="s">
        <v>35</v>
      </c>
      <c r="E5">
        <v>12</v>
      </c>
      <c r="F5">
        <v>25</v>
      </c>
      <c r="G5">
        <v>16</v>
      </c>
      <c r="I5">
        <v>7</v>
      </c>
      <c r="J5">
        <v>12</v>
      </c>
      <c r="K5">
        <v>7</v>
      </c>
      <c r="M5" s="9" t="s">
        <v>23</v>
      </c>
      <c r="N5" s="3" t="s">
        <v>35</v>
      </c>
      <c r="O5" s="6">
        <f>SUMIFS($R$3:$R$92,$C$3:$C$92,"=CART (yes)",$I$3:$I$92,"&lt;=6")</f>
        <v>2</v>
      </c>
      <c r="P5" s="6">
        <f>SUMIFS($R$3:$R$92,$C$3:$C$92,"=CART (yes)",$I$3:$I$92,"&gt;=7",$I$3:$I$92,"&lt;=75")</f>
        <v>7</v>
      </c>
      <c r="Q5" s="6">
        <f>SUMIFS($R$3:$R$92,$C$3:$C$92,"=CART (yes)",$I$3:$I$92,"&gt;75",$I$3:$I$92,"&lt;=90")</f>
        <v>0</v>
      </c>
      <c r="R5">
        <v>1</v>
      </c>
    </row>
    <row r="6" spans="1:18">
      <c r="A6">
        <v>4</v>
      </c>
      <c r="B6" t="s">
        <v>25</v>
      </c>
      <c r="C6" t="s">
        <v>36</v>
      </c>
      <c r="E6">
        <v>16</v>
      </c>
      <c r="F6">
        <v>16</v>
      </c>
      <c r="G6">
        <v>24</v>
      </c>
      <c r="I6">
        <v>8</v>
      </c>
      <c r="J6">
        <v>23</v>
      </c>
      <c r="K6">
        <v>8</v>
      </c>
      <c r="M6" s="10"/>
      <c r="N6" s="2" t="s">
        <v>36</v>
      </c>
      <c r="O6" s="2">
        <f>SUMIFS($R$3:$R$92,$C$3:$C$92,"=CART (no)",$I$3:$I$92,"&lt;=6")</f>
        <v>3</v>
      </c>
      <c r="P6" s="2">
        <f>SUMIFS($R$3:$R$92,$C$3:$C$92,"=CART (no)",$I$3:$I$92,"&gt;=7",$I$3:$I$92,"&lt;=75")</f>
        <v>7</v>
      </c>
      <c r="Q6" s="2">
        <f>SUMIFS($R$3:$R$92,$C$3:$C$92,"=CART (no)",$I$3:$I$92,"&gt;75",$I$3:$I$92,"&lt;=90")</f>
        <v>0</v>
      </c>
      <c r="R6">
        <v>1</v>
      </c>
    </row>
    <row r="7" spans="1:18">
      <c r="A7">
        <v>5</v>
      </c>
      <c r="B7" t="s">
        <v>26</v>
      </c>
      <c r="C7" t="s">
        <v>35</v>
      </c>
      <c r="E7">
        <v>24</v>
      </c>
      <c r="F7">
        <v>24</v>
      </c>
      <c r="G7">
        <v>25</v>
      </c>
      <c r="I7">
        <v>12</v>
      </c>
      <c r="J7">
        <v>1</v>
      </c>
      <c r="K7">
        <v>12</v>
      </c>
      <c r="M7" s="10"/>
      <c r="N7" s="7" t="s">
        <v>37</v>
      </c>
      <c r="O7" s="7">
        <f>SUMIFS($R$3:$R$92,$C$3:$C$92,"=ABE0-5NN",$I$3:$I$92,"&lt;=6")</f>
        <v>0</v>
      </c>
      <c r="P7" s="7">
        <f>SUMIFS($R$3:$R$92,$C$3:$C$92,"=ABE0-5NN",$I$3:$I$92,"&gt;=7",$I$3:$I$92,"&lt;=75")</f>
        <v>9</v>
      </c>
      <c r="Q7" s="7">
        <f>SUMIFS($R$3:$R$92,$C$3:$C$92,"=ABE0-5NN",$I$3:$I$92,"&gt;75",$I$3:$I$92,"&lt;=90")</f>
        <v>0</v>
      </c>
      <c r="R7">
        <v>1</v>
      </c>
    </row>
    <row r="8" spans="1:18">
      <c r="A8">
        <v>6</v>
      </c>
      <c r="B8" t="s">
        <v>26</v>
      </c>
      <c r="C8" t="s">
        <v>36</v>
      </c>
      <c r="E8">
        <v>25</v>
      </c>
      <c r="F8">
        <v>15</v>
      </c>
      <c r="G8">
        <v>12</v>
      </c>
      <c r="I8">
        <v>3</v>
      </c>
      <c r="J8">
        <v>2</v>
      </c>
      <c r="K8">
        <v>3</v>
      </c>
      <c r="M8" s="10"/>
      <c r="N8" s="7" t="s">
        <v>38</v>
      </c>
      <c r="O8" s="7">
        <f>SUMIFS($R$3:$R$92,$C$3:$C$92,"=ABE0-1NN",$I$3:$I$92,"&lt;=6")</f>
        <v>1</v>
      </c>
      <c r="P8" s="7">
        <f>SUMIFS($R$3:$R$92,$C$3:$C$92,"=ABE0-1NN",$I$3:$I$92,"&gt;=7",$I$3:$I$92,"&lt;=75")</f>
        <v>8</v>
      </c>
      <c r="Q8" s="7">
        <f>SUMIFS($R$3:$R$92,$C$3:$C$92,"=ABE0-1NN",$I$3:$I$92,"&gt;75",$I$3:$I$92,"&lt;=90")</f>
        <v>0</v>
      </c>
      <c r="R8">
        <v>1</v>
      </c>
    </row>
    <row r="9" spans="1:18">
      <c r="A9">
        <v>7</v>
      </c>
      <c r="B9" t="s">
        <v>21</v>
      </c>
      <c r="C9" t="s">
        <v>35</v>
      </c>
      <c r="E9">
        <v>28</v>
      </c>
      <c r="F9">
        <v>17</v>
      </c>
      <c r="G9">
        <v>28</v>
      </c>
      <c r="I9">
        <v>4</v>
      </c>
      <c r="J9">
        <v>3</v>
      </c>
      <c r="K9">
        <v>4</v>
      </c>
      <c r="M9" s="10"/>
      <c r="N9" s="7" t="s">
        <v>18</v>
      </c>
      <c r="O9" s="7">
        <f>SUMIFS($R$3:$R$92,$C$3:$C$92,"=PCR",$I$3:$I$92,"&lt;=6")</f>
        <v>0</v>
      </c>
      <c r="P9" s="7">
        <f>SUMIFS($R$3:$R$92,$C$3:$C$92,"=PCR",$I$3:$I$92,"&gt;=7",$I$3:$I$92,"&lt;=75")</f>
        <v>8</v>
      </c>
      <c r="Q9" s="7">
        <f>SUMIFS($R$3:$R$92,$C$3:$C$92,"=PCR",$I$3:$I$92,"&gt;75",$I$3:$I$92,"&lt;=90")</f>
        <v>1</v>
      </c>
      <c r="R9">
        <v>1</v>
      </c>
    </row>
    <row r="10" spans="1:18">
      <c r="A10">
        <v>8</v>
      </c>
      <c r="B10" t="s">
        <v>21</v>
      </c>
      <c r="C10" t="s">
        <v>36</v>
      </c>
      <c r="E10">
        <v>29</v>
      </c>
      <c r="F10">
        <v>28</v>
      </c>
      <c r="G10">
        <v>29</v>
      </c>
      <c r="I10">
        <v>1</v>
      </c>
      <c r="J10">
        <v>4</v>
      </c>
      <c r="K10">
        <v>1</v>
      </c>
      <c r="M10" s="10"/>
      <c r="N10" s="7" t="s">
        <v>19</v>
      </c>
      <c r="O10" s="7">
        <f>SUMIFS($R$3:$R$92,$C$3:$C$92,"=PLSR",$I$3:$I$92,"&lt;=6")</f>
        <v>0</v>
      </c>
      <c r="P10" s="7">
        <f>SUMIFS($R$3:$R$92,$C$3:$C$92,"=PLSR",$I$3:$I$92,"&gt;=7",$I$3:$I$92,"&lt;=75")</f>
        <v>7</v>
      </c>
      <c r="Q10" s="7">
        <f>SUMIFS($R$3:$R$92,$C$3:$C$92,"=PLSR",$I$3:$I$92,"&gt;75",$I$3:$I$92,"&lt;=90")</f>
        <v>2</v>
      </c>
      <c r="R10">
        <v>1</v>
      </c>
    </row>
    <row r="11" spans="1:18">
      <c r="A11">
        <v>9</v>
      </c>
      <c r="B11" t="s">
        <v>24</v>
      </c>
      <c r="C11" t="s">
        <v>35</v>
      </c>
      <c r="E11">
        <v>15</v>
      </c>
      <c r="F11">
        <v>29</v>
      </c>
      <c r="G11">
        <v>15</v>
      </c>
      <c r="I11">
        <v>2</v>
      </c>
      <c r="J11">
        <v>7</v>
      </c>
      <c r="K11">
        <v>2</v>
      </c>
      <c r="M11" s="10"/>
      <c r="N11" s="2" t="s">
        <v>20</v>
      </c>
      <c r="O11" s="2">
        <f>SUMIFS($R$3:$R$92,$C$3:$C$92,"=LReg",$I$3:$I$92,"&lt;=6")</f>
        <v>0</v>
      </c>
      <c r="P11" s="2">
        <f>SUMIFS($R$3:$R$92,$C$3:$C$92,"=LReg",$I$3:$I$92,"&gt;=7",$I$3:$I$92,"&lt;=75")</f>
        <v>2</v>
      </c>
      <c r="Q11" s="2">
        <f>SUMIFS($R$3:$R$92,$C$3:$C$92,"=LReg",$I$3:$I$92,"&gt;75",$I$3:$I$92,"&lt;=90")</f>
        <v>6</v>
      </c>
      <c r="R11">
        <v>1</v>
      </c>
    </row>
    <row r="12" spans="1:18">
      <c r="A12">
        <v>10</v>
      </c>
      <c r="B12" t="s">
        <v>24</v>
      </c>
      <c r="C12" t="s">
        <v>36</v>
      </c>
      <c r="E12">
        <v>17</v>
      </c>
      <c r="F12">
        <v>23</v>
      </c>
      <c r="G12">
        <v>17</v>
      </c>
      <c r="I12">
        <v>5</v>
      </c>
      <c r="J12">
        <v>8</v>
      </c>
      <c r="K12">
        <v>5</v>
      </c>
      <c r="M12" s="10"/>
      <c r="N12" s="2" t="s">
        <v>21</v>
      </c>
      <c r="O12" s="2">
        <f>SUMIFS($R$3:$R$92,$C$3:$C$92,"=SWR",$I$3:$I$92,"&lt;=6")</f>
        <v>0</v>
      </c>
      <c r="P12" s="2">
        <f>SUMIFS($R$3:$R$92,$C$3:$C$92,"=SWR",$I$3:$I$92,"&gt;=7",$I$3:$I$92,"&lt;=75")</f>
        <v>9</v>
      </c>
      <c r="Q12" s="2">
        <f>SUMIFS($R$3:$R$92,$C$3:$C$92,"=SWR",$I$3:$I$92,"&gt;75",$I$3:$I$92,"&lt;=90")</f>
        <v>1</v>
      </c>
      <c r="R12">
        <v>1</v>
      </c>
    </row>
    <row r="13" spans="1:18">
      <c r="A13">
        <v>11</v>
      </c>
      <c r="B13" t="s">
        <v>21</v>
      </c>
      <c r="C13" t="s">
        <v>38</v>
      </c>
      <c r="E13">
        <v>57</v>
      </c>
      <c r="F13">
        <v>14</v>
      </c>
      <c r="G13">
        <v>14</v>
      </c>
      <c r="I13">
        <v>6</v>
      </c>
      <c r="J13">
        <v>14</v>
      </c>
      <c r="K13">
        <v>6</v>
      </c>
      <c r="M13" s="11"/>
      <c r="N13" s="4" t="s">
        <v>22</v>
      </c>
      <c r="O13" s="4">
        <f>SUMIFS($R$3:$R$92,$C$3:$C$92,"=NNet",$I$3:$I$92,"&lt;=6")</f>
        <v>0</v>
      </c>
      <c r="P13" s="4">
        <f>SUMIFS($R$3:$R$92,$C$3:$C$92,"=NNet",$I$3:$I$92,"&gt;=7",$I$3:$I$92,"&lt;=75")</f>
        <v>4</v>
      </c>
      <c r="Q13" s="4">
        <f>SUMIFS($R$3:$R$92,$C$3:$C$92,"=NNet",$I$3:$I$92,"&gt;75",$I$3:$I$92,"&lt;=90")</f>
        <v>5</v>
      </c>
      <c r="R13">
        <v>1</v>
      </c>
    </row>
    <row r="14" spans="1:18" ht="15" customHeight="1">
      <c r="A14">
        <v>12</v>
      </c>
      <c r="B14" t="s">
        <v>26</v>
      </c>
      <c r="C14" t="s">
        <v>38</v>
      </c>
      <c r="E14">
        <v>14</v>
      </c>
      <c r="F14">
        <v>34</v>
      </c>
      <c r="G14">
        <v>23</v>
      </c>
      <c r="I14">
        <v>14</v>
      </c>
      <c r="J14">
        <v>5</v>
      </c>
      <c r="K14">
        <v>14</v>
      </c>
      <c r="M14" s="12" t="s">
        <v>32</v>
      </c>
      <c r="N14" s="3" t="s">
        <v>21</v>
      </c>
      <c r="O14" s="2">
        <f>SUMIFS($R$3:$R$92,$B$3:$B$92,"=SWR",$I$3:$I$92,"&lt;=6")</f>
        <v>3</v>
      </c>
      <c r="P14" s="2">
        <f>SUMIFS($R$3:$R$92,$B$3:$B$92,"=SWR",$I$3:$I$92,"&gt;=7",$I$3:$I$92,"&lt;=75")</f>
        <v>6</v>
      </c>
      <c r="Q14" s="2">
        <f>SUMIFS($R$3:$R$92,$B$3:$B$92,"=SWR",$I$3:$I$92,"&gt;75",$I$3:$I$92,"&lt;=90")</f>
        <v>0</v>
      </c>
      <c r="R14">
        <v>1</v>
      </c>
    </row>
    <row r="15" spans="1:18">
      <c r="A15">
        <v>13</v>
      </c>
      <c r="B15" t="s">
        <v>21</v>
      </c>
      <c r="C15" t="s">
        <v>37</v>
      </c>
      <c r="E15">
        <v>23</v>
      </c>
      <c r="F15">
        <v>36</v>
      </c>
      <c r="G15">
        <v>34</v>
      </c>
      <c r="I15">
        <v>25</v>
      </c>
      <c r="J15">
        <v>6</v>
      </c>
      <c r="K15">
        <v>23</v>
      </c>
      <c r="M15" s="13"/>
      <c r="N15" s="3" t="s">
        <v>24</v>
      </c>
      <c r="O15" s="2">
        <f>SUMIFS($R$3:$R$92,$B$3:$B$92,"=SFS",$I$3:$I$92,"&lt;=6")</f>
        <v>2</v>
      </c>
      <c r="P15" s="2">
        <f>SUMIFS($R$3:$R$92,$B$3:$B$92,"=SFS",$I$3:$I$92,"&gt;=7",$I$3:$I$92,"&lt;=75")</f>
        <v>7</v>
      </c>
      <c r="Q15" s="2">
        <f>SUMIFS($R$3:$R$92,$B$3:$B$92,"=SFS",$I$3:$I$92,"&gt;75",$I$3:$I$92,"&lt;=90")</f>
        <v>0</v>
      </c>
      <c r="R15">
        <v>1</v>
      </c>
    </row>
    <row r="16" spans="1:18">
      <c r="A16">
        <v>14</v>
      </c>
      <c r="B16" t="s">
        <v>24</v>
      </c>
      <c r="C16" t="s">
        <v>37</v>
      </c>
      <c r="E16">
        <v>37</v>
      </c>
      <c r="F16">
        <v>19</v>
      </c>
      <c r="G16">
        <v>36</v>
      </c>
      <c r="I16">
        <v>23</v>
      </c>
      <c r="J16">
        <v>16</v>
      </c>
      <c r="K16">
        <v>16</v>
      </c>
      <c r="M16" s="13"/>
      <c r="N16" s="8" t="s">
        <v>25</v>
      </c>
      <c r="O16" s="7">
        <f>SUMIFS($R$3:$R$92,$B$3:$B$92,"=none",$I$3:$I$92,"&lt;=6")</f>
        <v>0</v>
      </c>
      <c r="P16" s="7">
        <f>SUMIFS($R$3:$R$92,$B$3:$B$92,"=none",$I$3:$I$92,"&gt;=7",$I$3:$I$92,"&lt;=75")</f>
        <v>9</v>
      </c>
      <c r="Q16" s="7">
        <f>SUMIFS($R$3:$R$92,$B$3:$B$92,"=none",$I$3:$I$92,"&gt;75",$I$3:$I$92,"&lt;=90")</f>
        <v>0</v>
      </c>
      <c r="R16">
        <v>1</v>
      </c>
    </row>
    <row r="17" spans="1:18">
      <c r="A17">
        <v>15</v>
      </c>
      <c r="B17" t="s">
        <v>28</v>
      </c>
      <c r="C17" t="s">
        <v>19</v>
      </c>
      <c r="E17">
        <v>34</v>
      </c>
      <c r="F17">
        <v>20</v>
      </c>
      <c r="G17">
        <v>19</v>
      </c>
      <c r="I17">
        <v>42</v>
      </c>
      <c r="J17">
        <v>9</v>
      </c>
      <c r="K17">
        <v>9</v>
      </c>
      <c r="M17" s="13"/>
      <c r="N17" s="8" t="s">
        <v>26</v>
      </c>
      <c r="O17" s="7">
        <f>SUMIFS($R$3:$R$92,$B$3:$B$92,"=log",$I$3:$I$92,"&lt;=6")</f>
        <v>1</v>
      </c>
      <c r="P17" s="7">
        <f>SUMIFS($R$3:$R$92,$B$3:$B$92,"=log",$I$3:$I$92,"&gt;=7",$I$3:$I$92,"&lt;=75")</f>
        <v>6</v>
      </c>
      <c r="Q17" s="7">
        <f>SUMIFS($R$3:$R$92,$B$3:$B$92,"=log",$I$3:$I$92,"&gt;75",$I$3:$I$92,"&lt;=90")</f>
        <v>2</v>
      </c>
      <c r="R17">
        <v>1</v>
      </c>
    </row>
    <row r="18" spans="1:18">
      <c r="A18">
        <v>16</v>
      </c>
      <c r="B18" t="s">
        <v>21</v>
      </c>
      <c r="C18" t="s">
        <v>18</v>
      </c>
      <c r="E18">
        <v>36</v>
      </c>
      <c r="F18">
        <v>12</v>
      </c>
      <c r="G18">
        <v>20</v>
      </c>
      <c r="I18">
        <v>29</v>
      </c>
      <c r="J18">
        <v>10</v>
      </c>
      <c r="K18">
        <v>10</v>
      </c>
      <c r="M18" s="13"/>
      <c r="N18" s="8" t="s">
        <v>27</v>
      </c>
      <c r="O18" s="7">
        <f>SUMIFS($R$3:$R$92,$B$3:$B$92,"=norm",$I$3:$I$92,"&lt;=6")</f>
        <v>0</v>
      </c>
      <c r="P18" s="7">
        <f>SUMIFS($R$3:$R$92,$B$3:$B$92,"=norm",$I$3:$I$92,"&gt;=7",$I$3:$I$92,"&lt;=75")</f>
        <v>8</v>
      </c>
      <c r="Q18" s="7">
        <f>SUMIFS($R$3:$R$92,$B$3:$B$92,"=norm",$I$3:$I$92,"&gt;75",$I$3:$I$92,"&lt;=90")</f>
        <v>1</v>
      </c>
      <c r="R18">
        <v>1</v>
      </c>
    </row>
    <row r="19" spans="1:18">
      <c r="A19">
        <v>17</v>
      </c>
      <c r="B19" t="s">
        <v>25</v>
      </c>
      <c r="C19" t="s">
        <v>19</v>
      </c>
      <c r="E19">
        <v>19</v>
      </c>
      <c r="F19">
        <v>52</v>
      </c>
      <c r="G19">
        <v>37</v>
      </c>
      <c r="I19">
        <v>16</v>
      </c>
      <c r="J19">
        <v>34</v>
      </c>
      <c r="K19">
        <v>42</v>
      </c>
      <c r="M19" s="13"/>
      <c r="N19" s="8" t="s">
        <v>28</v>
      </c>
      <c r="O19" s="7">
        <f>SUMIFS($R$3:$R$92,$B$3:$B$92,"=PCA",$I$3:$I$92,"&lt;=6")</f>
        <v>0</v>
      </c>
      <c r="P19" s="7">
        <f>SUMIFS($R$3:$R$92,$B$3:$B$92,"=PCA",$I$3:$I$92,"&gt;=7",$I$3:$I$92,"&lt;=75")</f>
        <v>8</v>
      </c>
      <c r="Q19" s="7">
        <f>SUMIFS($R$3:$R$92,$B$3:$B$92,"=PCA",$I$3:$I$92,"&gt;75",$I$3:$I$92,"&lt;=90")</f>
        <v>1</v>
      </c>
      <c r="R19">
        <v>1</v>
      </c>
    </row>
    <row r="20" spans="1:18">
      <c r="A20">
        <v>18</v>
      </c>
      <c r="B20" t="s">
        <v>24</v>
      </c>
      <c r="C20" t="s">
        <v>38</v>
      </c>
      <c r="E20">
        <v>20</v>
      </c>
      <c r="F20">
        <v>39</v>
      </c>
      <c r="G20">
        <v>39</v>
      </c>
      <c r="I20">
        <v>9</v>
      </c>
      <c r="J20">
        <v>36</v>
      </c>
      <c r="K20">
        <v>34</v>
      </c>
      <c r="M20" s="13"/>
      <c r="N20" s="3" t="s">
        <v>29</v>
      </c>
      <c r="O20" s="2">
        <f>SUMIFS($R$3:$R$92,$B$3:$B$92,"=freq5bin",$I$3:$I$92,"&lt;=6")</f>
        <v>0</v>
      </c>
      <c r="P20" s="2">
        <f>SUMIFS($R$3:$R$92,$B$3:$B$92,"=freq5bin",$I$3:$I$92,"&gt;=7",$I$3:$I$92,"&lt;=75")</f>
        <v>7</v>
      </c>
      <c r="Q20" s="2">
        <f>SUMIFS($R$3:$R$92,$B$3:$B$92,"=freq5bin",$I$3:$I$92,"&gt;75",$I$3:$I$92,"&lt;=90")</f>
        <v>2</v>
      </c>
      <c r="R20">
        <v>1</v>
      </c>
    </row>
    <row r="21" spans="1:18">
      <c r="A21">
        <v>19</v>
      </c>
      <c r="B21" t="s">
        <v>28</v>
      </c>
      <c r="C21" t="s">
        <v>18</v>
      </c>
      <c r="E21">
        <v>42</v>
      </c>
      <c r="F21">
        <v>37</v>
      </c>
      <c r="G21">
        <v>42</v>
      </c>
      <c r="I21">
        <v>10</v>
      </c>
      <c r="J21">
        <v>52</v>
      </c>
      <c r="K21">
        <v>36</v>
      </c>
      <c r="M21" s="13"/>
      <c r="N21" s="3" t="s">
        <v>40</v>
      </c>
      <c r="O21" s="2">
        <f>SUMIFS($R$3:$R$92,$B$3:$B$92,"=width3bin",$I$3:$I$92,"&lt;=6")</f>
        <v>0</v>
      </c>
      <c r="P21" s="2">
        <f>SUMIFS($R$3:$R$92,$B$3:$B$92,"=width3bin",$I$3:$I$92,"&gt;=7",$I$3:$I$92,"&lt;=75")</f>
        <v>6</v>
      </c>
      <c r="Q21" s="2">
        <f>SUMIFS($R$3:$R$92,$B$3:$B$92,"=width3bin",$I$3:$I$92,"&gt;75",$I$3:$I$92,"&lt;=90")</f>
        <v>3</v>
      </c>
      <c r="R21">
        <v>1</v>
      </c>
    </row>
    <row r="22" spans="1:18">
      <c r="A22">
        <v>20</v>
      </c>
      <c r="B22" t="s">
        <v>25</v>
      </c>
      <c r="C22" t="s">
        <v>18</v>
      </c>
      <c r="E22">
        <v>39</v>
      </c>
      <c r="F22">
        <v>7</v>
      </c>
      <c r="G22">
        <v>57</v>
      </c>
      <c r="I22">
        <v>28</v>
      </c>
      <c r="J22">
        <v>42</v>
      </c>
      <c r="K22">
        <v>25</v>
      </c>
      <c r="M22" s="13"/>
      <c r="N22" s="3" t="s">
        <v>30</v>
      </c>
      <c r="O22" s="2">
        <f>SUMIFS($R$3:$R$92,$B$3:$B$92,"=width5bin",$I$3:$I$92,"&lt;=6")</f>
        <v>0</v>
      </c>
      <c r="P22" s="2">
        <f>SUMIFS($R$3:$R$92,$B$3:$B$92,"=width5bin",$I$3:$I$92,"&gt;=7",$I$3:$I$92,"&lt;=75")</f>
        <v>7</v>
      </c>
      <c r="Q22" s="2">
        <f>SUMIFS($R$3:$R$92,$B$3:$B$92,"=width5bin",$I$3:$I$92,"&gt;75",$I$3:$I$92,"&lt;=90")</f>
        <v>2</v>
      </c>
      <c r="R22">
        <v>1</v>
      </c>
    </row>
    <row r="23" spans="1:18">
      <c r="A23">
        <v>21</v>
      </c>
      <c r="B23" t="s">
        <v>28</v>
      </c>
      <c r="C23" t="s">
        <v>35</v>
      </c>
      <c r="E23">
        <v>7</v>
      </c>
      <c r="F23">
        <v>8</v>
      </c>
      <c r="G23">
        <v>7</v>
      </c>
      <c r="I23">
        <v>34</v>
      </c>
      <c r="J23">
        <v>39</v>
      </c>
      <c r="K23">
        <v>39</v>
      </c>
      <c r="M23" s="14"/>
      <c r="N23" s="5" t="s">
        <v>31</v>
      </c>
      <c r="O23" s="4">
        <f>SUMIFS($R$3:$R$92,$B$3:$B$92,"=freq3bin",$I$3:$I$92,"&lt;=6")</f>
        <v>0</v>
      </c>
      <c r="P23" s="4">
        <f>SUMIFS($R$3:$R$92,$B$3:$B$92,"=freq3bin",$I$3:$I$92,"&gt;=7",$I$3:$I$92,"&lt;=75")</f>
        <v>5</v>
      </c>
      <c r="Q23" s="4">
        <f>SUMIFS($R$3:$R$92,$B$3:$B$92,"=freq3bin",$I$3:$I$92,"&gt;75",$I$3:$I$92,"&lt;=90")</f>
        <v>4</v>
      </c>
      <c r="R23">
        <v>1</v>
      </c>
    </row>
    <row r="24" spans="1:18">
      <c r="A24">
        <v>22</v>
      </c>
      <c r="B24" t="s">
        <v>28</v>
      </c>
      <c r="C24" t="s">
        <v>36</v>
      </c>
      <c r="E24">
        <v>8</v>
      </c>
      <c r="F24">
        <v>38</v>
      </c>
      <c r="G24">
        <v>8</v>
      </c>
      <c r="I24">
        <v>36</v>
      </c>
      <c r="J24">
        <v>47</v>
      </c>
      <c r="K24">
        <v>24</v>
      </c>
      <c r="O24" s="1"/>
      <c r="P24" s="1"/>
      <c r="Q24" s="1"/>
      <c r="R24">
        <v>1</v>
      </c>
    </row>
    <row r="25" spans="1:18">
      <c r="A25">
        <v>23</v>
      </c>
      <c r="B25" t="s">
        <v>29</v>
      </c>
      <c r="C25" t="s">
        <v>37</v>
      </c>
      <c r="E25">
        <v>38</v>
      </c>
      <c r="F25">
        <v>42</v>
      </c>
      <c r="G25">
        <v>52</v>
      </c>
      <c r="I25">
        <v>24</v>
      </c>
      <c r="J25">
        <v>18</v>
      </c>
      <c r="K25">
        <v>29</v>
      </c>
      <c r="M25" s="15" t="s">
        <v>49</v>
      </c>
      <c r="N25" s="16"/>
      <c r="O25" s="16"/>
      <c r="P25" s="16"/>
      <c r="Q25" s="16"/>
      <c r="R25">
        <v>1</v>
      </c>
    </row>
    <row r="26" spans="1:18">
      <c r="A26">
        <v>24</v>
      </c>
      <c r="B26" t="s">
        <v>21</v>
      </c>
      <c r="C26" t="s">
        <v>19</v>
      </c>
      <c r="E26">
        <v>47</v>
      </c>
      <c r="F26">
        <v>40</v>
      </c>
      <c r="G26">
        <v>38</v>
      </c>
      <c r="I26">
        <v>39</v>
      </c>
      <c r="J26">
        <v>15</v>
      </c>
      <c r="K26">
        <v>47</v>
      </c>
      <c r="M26" s="17"/>
      <c r="N26" s="18"/>
      <c r="O26" s="2" t="s">
        <v>11</v>
      </c>
      <c r="P26" s="3" t="s">
        <v>12</v>
      </c>
      <c r="Q26" s="3" t="s">
        <v>13</v>
      </c>
      <c r="R26">
        <v>1</v>
      </c>
    </row>
    <row r="27" spans="1:18">
      <c r="A27">
        <v>25</v>
      </c>
      <c r="B27" t="s">
        <v>24</v>
      </c>
      <c r="C27" t="s">
        <v>39</v>
      </c>
      <c r="E27">
        <v>52</v>
      </c>
      <c r="F27">
        <v>41</v>
      </c>
      <c r="G27">
        <v>47</v>
      </c>
      <c r="I27">
        <v>19</v>
      </c>
      <c r="J27">
        <v>17</v>
      </c>
      <c r="K27">
        <v>28</v>
      </c>
      <c r="M27" s="19"/>
      <c r="N27" s="20"/>
      <c r="O27" s="2" t="s">
        <v>14</v>
      </c>
      <c r="P27" s="3" t="s">
        <v>15</v>
      </c>
      <c r="Q27" s="3" t="s">
        <v>16</v>
      </c>
      <c r="R27">
        <v>1</v>
      </c>
    </row>
    <row r="28" spans="1:18" ht="15" customHeight="1">
      <c r="A28">
        <v>26</v>
      </c>
      <c r="B28" t="s">
        <v>27</v>
      </c>
      <c r="C28" t="s">
        <v>38</v>
      </c>
      <c r="E28">
        <v>56</v>
      </c>
      <c r="F28">
        <v>47</v>
      </c>
      <c r="G28">
        <v>18</v>
      </c>
      <c r="I28">
        <v>20</v>
      </c>
      <c r="J28">
        <v>32</v>
      </c>
      <c r="K28">
        <v>52</v>
      </c>
      <c r="M28" s="9" t="s">
        <v>23</v>
      </c>
      <c r="N28" s="3" t="s">
        <v>35</v>
      </c>
      <c r="O28" s="6">
        <f>SUMIFS($R$3:$R$92,$C$3:$C$92,"=CART (yes)",$J$3:$J$92,"&lt;=6")</f>
        <v>2</v>
      </c>
      <c r="P28" s="6">
        <f>SUMIFS($R$3:$R$92,$C$3:$C$92,"=CART (yes)",$J$3:$J$92,"&gt;=7",$J$3:$J$92,"&lt;=75")</f>
        <v>7</v>
      </c>
      <c r="Q28" s="6">
        <f>SUMIFS($R$3:$R$92,$C$3:$C$92,"=CART (yes)",$J$3:$J$92,"&gt;75",$J$3:$J$92,"&lt;=90")</f>
        <v>0</v>
      </c>
      <c r="R28">
        <v>1</v>
      </c>
    </row>
    <row r="29" spans="1:18">
      <c r="A29">
        <v>27</v>
      </c>
      <c r="B29" t="s">
        <v>25</v>
      </c>
      <c r="C29" t="s">
        <v>38</v>
      </c>
      <c r="E29">
        <v>46</v>
      </c>
      <c r="F29">
        <v>18</v>
      </c>
      <c r="G29">
        <v>40</v>
      </c>
      <c r="I29">
        <v>47</v>
      </c>
      <c r="J29">
        <v>33</v>
      </c>
      <c r="K29">
        <v>32</v>
      </c>
      <c r="M29" s="10"/>
      <c r="N29" s="2" t="s">
        <v>36</v>
      </c>
      <c r="O29" s="2">
        <f>SUMIFS($R$3:$R$92,$C$3:$C$92,"=CART (no)",$J$3:$J$92,"&lt;=6")</f>
        <v>2</v>
      </c>
      <c r="P29" s="2">
        <f>SUMIFS($R$3:$R$92,$C$3:$C$92,"=CART (no)",$J$3:$J$92,"&gt;=7",$J$3:$J$92,"&lt;=75")</f>
        <v>8</v>
      </c>
      <c r="Q29" s="2">
        <f>SUMIFS($R$3:$R$92,$C$3:$C$92,"=CART (no)",$J$3:$J$92,"&gt;75",$J$3:$J$92,"&lt;=90")</f>
        <v>0</v>
      </c>
      <c r="R29">
        <v>1</v>
      </c>
    </row>
    <row r="30" spans="1:18">
      <c r="A30">
        <v>28</v>
      </c>
      <c r="B30" t="s">
        <v>24</v>
      </c>
      <c r="C30" t="s">
        <v>18</v>
      </c>
      <c r="E30">
        <v>48</v>
      </c>
      <c r="F30">
        <v>1</v>
      </c>
      <c r="G30">
        <v>41</v>
      </c>
      <c r="I30">
        <v>38</v>
      </c>
      <c r="J30">
        <v>26</v>
      </c>
      <c r="K30">
        <v>33</v>
      </c>
      <c r="M30" s="10"/>
      <c r="N30" s="7" t="s">
        <v>37</v>
      </c>
      <c r="O30" s="7">
        <f>SUMIFS($R$3:$R$92,$C$3:$C$92,"=ABE0-5NN",$J$3:$J$92,"&lt;=6")</f>
        <v>1</v>
      </c>
      <c r="P30" s="7">
        <f>SUMIFS($R$3:$R$92,$C$3:$C$92,"=ABE0-5NN",$J$3:$J$92,"&gt;=7",$J$3:$J$92,"&lt;=75")</f>
        <v>8</v>
      </c>
      <c r="Q30" s="7">
        <f>SUMIFS($R$3:$R$92,$C$3:$C$92,"=ABE0-5NN",$J$3:$J$92,"&gt;75",$J$3:$J$92,"&lt;=90")</f>
        <v>0</v>
      </c>
      <c r="R30">
        <v>1</v>
      </c>
    </row>
    <row r="31" spans="1:18">
      <c r="A31">
        <v>29</v>
      </c>
      <c r="B31" t="s">
        <v>24</v>
      </c>
      <c r="C31" t="s">
        <v>19</v>
      </c>
      <c r="E31">
        <v>53</v>
      </c>
      <c r="F31">
        <v>2</v>
      </c>
      <c r="G31">
        <v>56</v>
      </c>
      <c r="I31">
        <v>37</v>
      </c>
      <c r="J31">
        <v>27</v>
      </c>
      <c r="K31">
        <v>18</v>
      </c>
      <c r="M31" s="10"/>
      <c r="N31" s="7" t="s">
        <v>38</v>
      </c>
      <c r="O31" s="7">
        <f>SUMIFS($R$3:$R$92,$C$3:$C$92,"=ABE0-1NN",$J$3:$J$92,"&lt;=6")</f>
        <v>1</v>
      </c>
      <c r="P31" s="7">
        <f>SUMIFS($R$3:$R$92,$C$3:$C$92,"=ABE0-1NN",$J$3:$J$92,"&gt;=7",$J$3:$J$92,"&lt;=75")</f>
        <v>8</v>
      </c>
      <c r="Q31" s="7">
        <f>SUMIFS($R$3:$R$92,$C$3:$C$92,"=ABE0-1NN",$J$3:$J$92,"&gt;75",$J$3:$J$92,"&lt;=90")</f>
        <v>0</v>
      </c>
      <c r="R31">
        <v>1</v>
      </c>
    </row>
    <row r="32" spans="1:18">
      <c r="A32">
        <v>30</v>
      </c>
      <c r="B32" t="s">
        <v>29</v>
      </c>
      <c r="C32" t="s">
        <v>35</v>
      </c>
      <c r="E32">
        <v>18</v>
      </c>
      <c r="F32">
        <v>3</v>
      </c>
      <c r="G32">
        <v>1</v>
      </c>
      <c r="I32">
        <v>32</v>
      </c>
      <c r="J32">
        <v>24</v>
      </c>
      <c r="K32">
        <v>15</v>
      </c>
      <c r="M32" s="10"/>
      <c r="N32" s="7" t="s">
        <v>18</v>
      </c>
      <c r="O32" s="7">
        <f>SUMIFS($R$3:$R$92,$C$3:$C$92,"=PCR",$J$3:$J$92,"&lt;=6")</f>
        <v>0</v>
      </c>
      <c r="P32" s="7">
        <f>SUMIFS($R$3:$R$92,$C$3:$C$92,"=PCR",$J$3:$J$92,"&gt;=7",$J$3:$J$92,"&lt;=75")</f>
        <v>9</v>
      </c>
      <c r="Q32" s="7">
        <f>SUMIFS($R$3:$R$92,$C$3:$C$92,"=PCR",$J$3:$J$92,"&gt;75",$J$3:$J$92,"&lt;=90")</f>
        <v>0</v>
      </c>
      <c r="R32">
        <v>1</v>
      </c>
    </row>
    <row r="33" spans="1:18">
      <c r="A33">
        <v>31</v>
      </c>
      <c r="B33" t="s">
        <v>29</v>
      </c>
      <c r="C33" t="s">
        <v>36</v>
      </c>
      <c r="E33">
        <v>40</v>
      </c>
      <c r="F33">
        <v>4</v>
      </c>
      <c r="G33">
        <v>2</v>
      </c>
      <c r="I33">
        <v>33</v>
      </c>
      <c r="J33">
        <v>43</v>
      </c>
      <c r="K33">
        <v>17</v>
      </c>
      <c r="M33" s="10"/>
      <c r="N33" s="7" t="s">
        <v>19</v>
      </c>
      <c r="O33" s="7">
        <f>SUMIFS($R$3:$R$92,$C$3:$C$92,"=PLSR",$J$3:$J$92,"&lt;=6")</f>
        <v>0</v>
      </c>
      <c r="P33" s="7">
        <f>SUMIFS($R$3:$R$92,$C$3:$C$92,"=PLSR",$J$3:$J$92,"&gt;=7",$J$3:$J$92,"&lt;=75")</f>
        <v>7</v>
      </c>
      <c r="Q33" s="7">
        <f>SUMIFS($R$3:$R$92,$C$3:$C$92,"=PLSR",$J$3:$J$92,"&gt;75",$J$3:$J$92,"&lt;=90")</f>
        <v>2</v>
      </c>
      <c r="R33">
        <v>1</v>
      </c>
    </row>
    <row r="34" spans="1:18">
      <c r="A34">
        <v>32</v>
      </c>
      <c r="B34" t="s">
        <v>30</v>
      </c>
      <c r="C34" t="s">
        <v>35</v>
      </c>
      <c r="E34">
        <v>41</v>
      </c>
      <c r="F34">
        <v>5</v>
      </c>
      <c r="G34">
        <v>3</v>
      </c>
      <c r="I34">
        <v>18</v>
      </c>
      <c r="J34">
        <v>30</v>
      </c>
      <c r="K34">
        <v>26</v>
      </c>
      <c r="M34" s="10"/>
      <c r="N34" s="2" t="s">
        <v>20</v>
      </c>
      <c r="O34" s="2">
        <f>SUMIFS($R$3:$R$92,$C$3:$C$92,"=LReg",$J$3:$J$92,"&lt;=6")</f>
        <v>0</v>
      </c>
      <c r="P34" s="2">
        <f>SUMIFS($R$3:$R$92,$C$3:$C$92,"=LReg",$J$3:$J$92,"&gt;=7",$J$3:$J$92,"&lt;=75")</f>
        <v>3</v>
      </c>
      <c r="Q34" s="2">
        <f>SUMIFS($R$3:$R$92,$C$3:$C$92,"=LReg",$J$3:$J$92,"&gt;75",$J$3:$J$92,"&lt;=90")</f>
        <v>5</v>
      </c>
      <c r="R34">
        <v>1</v>
      </c>
    </row>
    <row r="35" spans="1:18">
      <c r="A35">
        <v>33</v>
      </c>
      <c r="B35" t="s">
        <v>30</v>
      </c>
      <c r="C35" t="s">
        <v>36</v>
      </c>
      <c r="E35">
        <v>35</v>
      </c>
      <c r="F35">
        <v>6</v>
      </c>
      <c r="G35">
        <v>4</v>
      </c>
      <c r="I35">
        <v>57</v>
      </c>
      <c r="J35">
        <v>31</v>
      </c>
      <c r="K35">
        <v>27</v>
      </c>
      <c r="M35" s="10"/>
      <c r="N35" s="2" t="s">
        <v>21</v>
      </c>
      <c r="O35" s="2">
        <f>SUMIFS($R$3:$R$92,$C$3:$C$92,"=SWR",$J$3:$J$92,"&lt;=6")</f>
        <v>0</v>
      </c>
      <c r="P35" s="2">
        <f>SUMIFS($R$3:$R$92,$C$3:$C$92,"=SWR",$J$3:$J$92,"&gt;=7",$J$3:$J$92,"&lt;=75")</f>
        <v>8</v>
      </c>
      <c r="Q35" s="2">
        <f>SUMIFS($R$3:$R$92,$C$3:$C$92,"=SWR",$J$3:$J$92,"&gt;75",$J$3:$J$92,"&lt;=90")</f>
        <v>2</v>
      </c>
      <c r="R35">
        <v>1</v>
      </c>
    </row>
    <row r="36" spans="1:18">
      <c r="A36">
        <v>34</v>
      </c>
      <c r="B36" t="s">
        <v>27</v>
      </c>
      <c r="C36" t="s">
        <v>37</v>
      </c>
      <c r="E36">
        <v>1</v>
      </c>
      <c r="F36">
        <v>57</v>
      </c>
      <c r="G36">
        <v>35</v>
      </c>
      <c r="I36">
        <v>15</v>
      </c>
      <c r="J36">
        <v>25</v>
      </c>
      <c r="K36">
        <v>19</v>
      </c>
      <c r="M36" s="11"/>
      <c r="N36" s="4" t="s">
        <v>22</v>
      </c>
      <c r="O36" s="4">
        <f>SUMIFS($R$3:$R$92,$C$3:$C$92,"=NNet",$J$3:$J$92,"&lt;=6")</f>
        <v>0</v>
      </c>
      <c r="P36" s="4">
        <f>SUMIFS($R$3:$R$92,$C$3:$C$92,"=NNet",$J$3:$J$92,"&gt;=7",$J$3:$J$92,"&lt;=75")</f>
        <v>3</v>
      </c>
      <c r="Q36" s="4">
        <f>SUMIFS($R$3:$R$92,$C$3:$C$92,"=NNet",$J$3:$J$92,"&gt;75",$J$3:$J$92,"&lt;=90")</f>
        <v>6</v>
      </c>
      <c r="R36">
        <v>1</v>
      </c>
    </row>
    <row r="37" spans="1:18" ht="15" customHeight="1">
      <c r="A37">
        <v>35</v>
      </c>
      <c r="B37" t="s">
        <v>28</v>
      </c>
      <c r="C37" t="s">
        <v>21</v>
      </c>
      <c r="E37">
        <v>2</v>
      </c>
      <c r="F37">
        <v>35</v>
      </c>
      <c r="G37">
        <v>5</v>
      </c>
      <c r="I37">
        <v>17</v>
      </c>
      <c r="J37">
        <v>28</v>
      </c>
      <c r="K37">
        <v>20</v>
      </c>
      <c r="M37" s="12" t="s">
        <v>32</v>
      </c>
      <c r="N37" s="3" t="s">
        <v>21</v>
      </c>
      <c r="O37" s="2">
        <f>SUMIFS($R$3:$R$92,$B$3:$B$92,"=SWR",$J$3:$J$92,"&lt;=6")</f>
        <v>3</v>
      </c>
      <c r="P37" s="2">
        <f>SUMIFS($R$3:$R$92,$B$3:$B$92,"=SWR",$J$3:$J$92,"&gt;=7",$J$3:$J$92,"&lt;=75")</f>
        <v>6</v>
      </c>
      <c r="Q37" s="2">
        <f>SUMIFS($R$3:$R$92,$B$3:$B$92,"=SWR",$J$3:$J$92,"&gt;75",$J$3:$J$92,"&lt;=90")</f>
        <v>0</v>
      </c>
      <c r="R37">
        <v>1</v>
      </c>
    </row>
    <row r="38" spans="1:18">
      <c r="A38">
        <v>36</v>
      </c>
      <c r="B38" t="s">
        <v>25</v>
      </c>
      <c r="C38" t="s">
        <v>37</v>
      </c>
      <c r="E38">
        <v>3</v>
      </c>
      <c r="F38">
        <v>9</v>
      </c>
      <c r="G38">
        <v>6</v>
      </c>
      <c r="I38">
        <v>26</v>
      </c>
      <c r="J38">
        <v>55</v>
      </c>
      <c r="K38">
        <v>43</v>
      </c>
      <c r="M38" s="13"/>
      <c r="N38" s="3" t="s">
        <v>24</v>
      </c>
      <c r="O38" s="2">
        <f>SUMIFS($R$3:$R$92,$B$3:$B$92,"=SFS",$J$3:$J$92,"&lt;=6")</f>
        <v>0</v>
      </c>
      <c r="P38" s="2">
        <f>SUMIFS($R$3:$R$92,$B$3:$B$92,"=SFS",$J$3:$J$92,"&gt;=7",$J$3:$J$92,"&lt;=75")</f>
        <v>9</v>
      </c>
      <c r="Q38" s="2">
        <f>SUMIFS($R$3:$R$92,$B$3:$B$92,"=SFS",$J$3:$J$92,"&gt;75",$J$3:$J$92,"&lt;=90")</f>
        <v>0</v>
      </c>
      <c r="R38">
        <v>1</v>
      </c>
    </row>
    <row r="39" spans="1:18">
      <c r="A39">
        <v>37</v>
      </c>
      <c r="B39" t="s">
        <v>21</v>
      </c>
      <c r="C39" t="s">
        <v>21</v>
      </c>
      <c r="E39">
        <v>4</v>
      </c>
      <c r="F39">
        <v>10</v>
      </c>
      <c r="G39">
        <v>46</v>
      </c>
      <c r="I39">
        <v>27</v>
      </c>
      <c r="J39">
        <v>29</v>
      </c>
      <c r="K39">
        <v>38</v>
      </c>
      <c r="M39" s="13"/>
      <c r="N39" s="8" t="s">
        <v>25</v>
      </c>
      <c r="O39" s="7">
        <f>SUMIFS($R$3:$R$92,$B$3:$B$92,"=none",$J$3:$J$92,"&lt;=6")</f>
        <v>0</v>
      </c>
      <c r="P39" s="7">
        <f>SUMIFS($R$3:$R$92,$B$3:$B$92,"=none",$J$3:$J$92,"&gt;=7",$J$3:$J$92,"&lt;=75")</f>
        <v>9</v>
      </c>
      <c r="Q39" s="7">
        <f>SUMIFS($R$3:$R$92,$B$3:$B$92,"=none",$J$3:$J$92,"&gt;75",$J$3:$J$92,"&lt;=90")</f>
        <v>0</v>
      </c>
      <c r="R39">
        <v>1</v>
      </c>
    </row>
    <row r="40" spans="1:18">
      <c r="A40">
        <v>38</v>
      </c>
      <c r="B40" t="s">
        <v>24</v>
      </c>
      <c r="C40" t="s">
        <v>21</v>
      </c>
      <c r="E40">
        <v>5</v>
      </c>
      <c r="F40">
        <v>43</v>
      </c>
      <c r="G40">
        <v>48</v>
      </c>
      <c r="I40">
        <v>52</v>
      </c>
      <c r="J40">
        <v>19</v>
      </c>
      <c r="K40">
        <v>37</v>
      </c>
      <c r="M40" s="13"/>
      <c r="N40" s="8" t="s">
        <v>26</v>
      </c>
      <c r="O40" s="7">
        <f>SUMIFS($R$3:$R$92,$B$3:$B$92,"=log",$J$3:$J$92,"&lt;=6")</f>
        <v>3</v>
      </c>
      <c r="P40" s="7">
        <f>SUMIFS($R$3:$R$92,$B$3:$B$92,"=log",$J$3:$J$92,"&gt;=7",$J$3:$J$92,"&lt;=75")</f>
        <v>4</v>
      </c>
      <c r="Q40" s="7">
        <f>SUMIFS($R$3:$R$92,$B$3:$B$92,"=log",$J$3:$J$92,"&gt;75",$J$3:$J$92,"&lt;=90")</f>
        <v>2</v>
      </c>
      <c r="R40">
        <v>1</v>
      </c>
    </row>
    <row r="41" spans="1:18">
      <c r="A41">
        <v>39</v>
      </c>
      <c r="B41" t="s">
        <v>26</v>
      </c>
      <c r="C41" t="s">
        <v>37</v>
      </c>
      <c r="E41">
        <v>6</v>
      </c>
      <c r="F41">
        <v>46</v>
      </c>
      <c r="G41">
        <v>10</v>
      </c>
      <c r="I41">
        <v>43</v>
      </c>
      <c r="J41">
        <v>20</v>
      </c>
      <c r="K41">
        <v>30</v>
      </c>
      <c r="M41" s="13"/>
      <c r="N41" s="8" t="s">
        <v>27</v>
      </c>
      <c r="O41" s="7">
        <f>SUMIFS($R$3:$R$92,$B$3:$B$92,"=norm",$J$3:$J$92,"&lt;=6")</f>
        <v>0</v>
      </c>
      <c r="P41" s="7">
        <f>SUMIFS($R$3:$R$92,$B$3:$B$92,"=norm",$J$3:$J$92,"&gt;=7",$J$3:$J$92,"&lt;=75")</f>
        <v>8</v>
      </c>
      <c r="Q41" s="7">
        <f>SUMIFS($R$3:$R$92,$B$3:$B$92,"=norm",$J$3:$J$92,"&gt;75",$J$3:$J$92,"&lt;=90")</f>
        <v>1</v>
      </c>
      <c r="R41">
        <v>1</v>
      </c>
    </row>
    <row r="42" spans="1:18">
      <c r="A42">
        <v>40</v>
      </c>
      <c r="B42" t="s">
        <v>27</v>
      </c>
      <c r="C42" t="s">
        <v>21</v>
      </c>
      <c r="E42">
        <v>10</v>
      </c>
      <c r="F42">
        <v>48</v>
      </c>
      <c r="G42">
        <v>9</v>
      </c>
      <c r="I42">
        <v>46</v>
      </c>
      <c r="J42">
        <v>62</v>
      </c>
      <c r="K42">
        <v>31</v>
      </c>
      <c r="M42" s="13"/>
      <c r="N42" s="8" t="s">
        <v>28</v>
      </c>
      <c r="O42" s="7">
        <f>SUMIFS($R$3:$R$92,$B$3:$B$92,"=PCA",$J$3:$J$92,"&lt;=6")</f>
        <v>0</v>
      </c>
      <c r="P42" s="7">
        <f>SUMIFS($R$3:$R$92,$B$3:$B$92,"=PCA",$J$3:$J$92,"&gt;=7",$J$3:$J$92,"&lt;=75")</f>
        <v>8</v>
      </c>
      <c r="Q42" s="7">
        <f>SUMIFS($R$3:$R$92,$B$3:$B$92,"=PCA",$J$3:$J$92,"&gt;75",$J$3:$J$92,"&lt;=90")</f>
        <v>1</v>
      </c>
      <c r="R42">
        <v>1</v>
      </c>
    </row>
    <row r="43" spans="1:18">
      <c r="A43">
        <v>41</v>
      </c>
      <c r="B43" t="s">
        <v>25</v>
      </c>
      <c r="C43" t="s">
        <v>21</v>
      </c>
      <c r="E43">
        <v>9</v>
      </c>
      <c r="F43">
        <v>56</v>
      </c>
      <c r="G43">
        <v>53</v>
      </c>
      <c r="I43">
        <v>48</v>
      </c>
      <c r="J43">
        <v>44</v>
      </c>
      <c r="K43">
        <v>62</v>
      </c>
      <c r="M43" s="13"/>
      <c r="N43" s="3" t="s">
        <v>29</v>
      </c>
      <c r="O43" s="2">
        <f>SUMIFS($R$3:$R$92,$B$3:$B$92,"=freq5bin",$J$3:$J$92,"&lt;=6")</f>
        <v>0</v>
      </c>
      <c r="P43" s="2">
        <f>SUMIFS($R$3:$R$92,$B$3:$B$92,"=freq5bin",$J$3:$J$92,"&gt;=7",$J$3:$J$92,"&lt;=75")</f>
        <v>5</v>
      </c>
      <c r="Q43" s="2">
        <f>SUMIFS($R$3:$R$92,$B$3:$B$92,"=freq5bin",$J$3:$J$92,"&gt;75",$J$3:$J$92,"&lt;=90")</f>
        <v>4</v>
      </c>
      <c r="R43">
        <v>1</v>
      </c>
    </row>
    <row r="44" spans="1:18">
      <c r="A44">
        <v>42</v>
      </c>
      <c r="B44" t="s">
        <v>31</v>
      </c>
      <c r="C44" t="s">
        <v>37</v>
      </c>
      <c r="E44">
        <v>64</v>
      </c>
      <c r="F44">
        <v>32</v>
      </c>
      <c r="G44">
        <v>43</v>
      </c>
      <c r="I44">
        <v>30</v>
      </c>
      <c r="J44">
        <v>45</v>
      </c>
      <c r="K44">
        <v>46</v>
      </c>
      <c r="M44" s="13"/>
      <c r="N44" s="3" t="s">
        <v>40</v>
      </c>
      <c r="O44" s="2">
        <f>SUMIFS($R$3:$R$92,$B$3:$B$92,"=width3bin",$J$3:$J$92,"&lt;=6")</f>
        <v>0</v>
      </c>
      <c r="P44" s="2">
        <f>SUMIFS($R$3:$R$92,$B$3:$B$92,"=width3bin",$J$3:$J$92,"&gt;=7",$J$3:$J$92,"&lt;=75")</f>
        <v>8</v>
      </c>
      <c r="Q44" s="2">
        <f>SUMIFS($R$3:$R$92,$B$3:$B$92,"=width3bin",$J$3:$J$92,"&gt;75",$J$3:$J$92,"&lt;=90")</f>
        <v>1</v>
      </c>
      <c r="R44">
        <v>1</v>
      </c>
    </row>
    <row r="45" spans="1:18">
      <c r="A45">
        <v>43</v>
      </c>
      <c r="B45" t="s">
        <v>28</v>
      </c>
      <c r="C45" t="s">
        <v>37</v>
      </c>
      <c r="E45">
        <v>54</v>
      </c>
      <c r="F45">
        <v>33</v>
      </c>
      <c r="G45">
        <v>54</v>
      </c>
      <c r="I45">
        <v>31</v>
      </c>
      <c r="J45">
        <v>59</v>
      </c>
      <c r="K45">
        <v>48</v>
      </c>
      <c r="M45" s="13"/>
      <c r="N45" s="3" t="s">
        <v>30</v>
      </c>
      <c r="O45" s="2">
        <f>SUMIFS($R$3:$R$92,$B$3:$B$92,"=width5bin",$J$3:$J$92,"&lt;=6")</f>
        <v>0</v>
      </c>
      <c r="P45" s="2">
        <f>SUMIFS($R$3:$R$92,$B$3:$B$92,"=width5bin",$J$3:$J$92,"&gt;=7",$J$3:$J$92,"&lt;=75")</f>
        <v>7</v>
      </c>
      <c r="Q45" s="2">
        <f>SUMIFS($R$3:$R$92,$B$3:$B$92,"=width5bin",$J$3:$J$92,"&gt;75",$J$3:$J$92,"&lt;=90")</f>
        <v>2</v>
      </c>
      <c r="R45">
        <v>1</v>
      </c>
    </row>
    <row r="46" spans="1:18">
      <c r="A46">
        <v>44</v>
      </c>
      <c r="B46" t="s">
        <v>40</v>
      </c>
      <c r="C46" t="s">
        <v>35</v>
      </c>
      <c r="E46">
        <v>26</v>
      </c>
      <c r="F46">
        <v>26</v>
      </c>
      <c r="G46">
        <v>26</v>
      </c>
      <c r="I46">
        <v>56</v>
      </c>
      <c r="J46">
        <v>37</v>
      </c>
      <c r="K46">
        <v>21</v>
      </c>
      <c r="M46" s="14"/>
      <c r="N46" s="5" t="s">
        <v>31</v>
      </c>
      <c r="O46" s="4">
        <f>SUMIFS($R$3:$R$92,$B$3:$B$92,"=freq3bin",$J$3:$J$92,"&lt;=6")</f>
        <v>0</v>
      </c>
      <c r="P46" s="4">
        <f>SUMIFS($R$3:$R$92,$B$3:$B$92,"=freq3bin",$J$3:$J$92,"&gt;=7",$J$3:$J$92,"&lt;=75")</f>
        <v>5</v>
      </c>
      <c r="Q46" s="4">
        <f>SUMIFS($R$3:$R$92,$B$3:$B$92,"=freq3bin",$J$3:$J$92,"&gt;75",$J$3:$J$92,"&lt;=90")</f>
        <v>4</v>
      </c>
      <c r="R46">
        <v>1</v>
      </c>
    </row>
    <row r="47" spans="1:18">
      <c r="A47">
        <v>45</v>
      </c>
      <c r="B47" t="s">
        <v>40</v>
      </c>
      <c r="C47" t="s">
        <v>36</v>
      </c>
      <c r="E47">
        <v>27</v>
      </c>
      <c r="F47">
        <v>27</v>
      </c>
      <c r="G47">
        <v>27</v>
      </c>
      <c r="I47">
        <v>40</v>
      </c>
      <c r="J47">
        <v>21</v>
      </c>
      <c r="K47">
        <v>22</v>
      </c>
      <c r="O47" s="1"/>
      <c r="P47" s="1"/>
      <c r="Q47" s="1"/>
      <c r="R47">
        <v>1</v>
      </c>
    </row>
    <row r="48" spans="1:18">
      <c r="A48">
        <v>46</v>
      </c>
      <c r="B48" t="s">
        <v>28</v>
      </c>
      <c r="C48" t="s">
        <v>41</v>
      </c>
      <c r="E48">
        <v>43</v>
      </c>
      <c r="F48">
        <v>54</v>
      </c>
      <c r="G48">
        <v>32</v>
      </c>
      <c r="I48">
        <v>41</v>
      </c>
      <c r="J48">
        <v>22</v>
      </c>
      <c r="K48">
        <v>40</v>
      </c>
      <c r="M48" s="15" t="s">
        <v>50</v>
      </c>
      <c r="N48" s="16"/>
      <c r="O48" s="16"/>
      <c r="P48" s="16"/>
      <c r="Q48" s="16"/>
      <c r="R48">
        <v>1</v>
      </c>
    </row>
    <row r="49" spans="1:18">
      <c r="A49">
        <v>47</v>
      </c>
      <c r="B49" t="s">
        <v>40</v>
      </c>
      <c r="C49" t="s">
        <v>37</v>
      </c>
      <c r="E49">
        <v>62</v>
      </c>
      <c r="F49">
        <v>53</v>
      </c>
      <c r="G49">
        <v>33</v>
      </c>
      <c r="I49">
        <v>62</v>
      </c>
      <c r="J49">
        <v>38</v>
      </c>
      <c r="K49">
        <v>41</v>
      </c>
      <c r="M49" s="17"/>
      <c r="N49" s="18"/>
      <c r="O49" s="2" t="s">
        <v>11</v>
      </c>
      <c r="P49" s="3" t="s">
        <v>12</v>
      </c>
      <c r="Q49" s="3" t="s">
        <v>13</v>
      </c>
      <c r="R49">
        <v>1</v>
      </c>
    </row>
    <row r="50" spans="1:18">
      <c r="A50">
        <v>48</v>
      </c>
      <c r="B50" t="s">
        <v>25</v>
      </c>
      <c r="C50" t="s">
        <v>41</v>
      </c>
      <c r="E50">
        <v>32</v>
      </c>
      <c r="F50">
        <v>50</v>
      </c>
      <c r="G50">
        <v>64</v>
      </c>
      <c r="I50">
        <v>21</v>
      </c>
      <c r="J50">
        <v>49</v>
      </c>
      <c r="K50">
        <v>55</v>
      </c>
      <c r="M50" s="19"/>
      <c r="N50" s="20"/>
      <c r="O50" s="2" t="s">
        <v>14</v>
      </c>
      <c r="P50" s="3" t="s">
        <v>15</v>
      </c>
      <c r="Q50" s="3" t="s">
        <v>16</v>
      </c>
      <c r="R50">
        <v>1</v>
      </c>
    </row>
    <row r="51" spans="1:18" ht="15" customHeight="1">
      <c r="A51">
        <v>49</v>
      </c>
      <c r="B51" t="s">
        <v>30</v>
      </c>
      <c r="C51" t="s">
        <v>21</v>
      </c>
      <c r="E51">
        <v>33</v>
      </c>
      <c r="F51">
        <v>21</v>
      </c>
      <c r="G51">
        <v>62</v>
      </c>
      <c r="I51">
        <v>22</v>
      </c>
      <c r="J51">
        <v>50</v>
      </c>
      <c r="K51">
        <v>50</v>
      </c>
      <c r="M51" s="9" t="s">
        <v>23</v>
      </c>
      <c r="N51" s="3" t="s">
        <v>35</v>
      </c>
      <c r="O51" s="6">
        <f>SUMIFS($R$3:$R$92,$C$3:$C$92,"=CART (yes)",$K$3:$K$92,"&lt;=6")</f>
        <v>2</v>
      </c>
      <c r="P51" s="6">
        <f>SUMIFS($R$3:$R$92,$C$3:$C$92,"=CART (yes)",$K$3:$K$92,"&gt;=7",$K$3:$K$92,"&lt;=75")</f>
        <v>7</v>
      </c>
      <c r="Q51" s="6">
        <f>SUMIFS($R$3:$R$92,$C$3:$C$92,"=CART (yes)",$K$3:$K$92,"&gt;75",$K$3:$K$92,"&lt;=90")</f>
        <v>0</v>
      </c>
      <c r="R51">
        <v>1</v>
      </c>
    </row>
    <row r="52" spans="1:18">
      <c r="A52">
        <v>50</v>
      </c>
      <c r="B52" t="s">
        <v>30</v>
      </c>
      <c r="C52" t="s">
        <v>38</v>
      </c>
      <c r="E52">
        <v>49</v>
      </c>
      <c r="F52">
        <v>22</v>
      </c>
      <c r="G52">
        <v>50</v>
      </c>
      <c r="I52">
        <v>50</v>
      </c>
      <c r="J52">
        <v>40</v>
      </c>
      <c r="K52">
        <v>59</v>
      </c>
      <c r="M52" s="10"/>
      <c r="N52" s="2" t="s">
        <v>36</v>
      </c>
      <c r="O52" s="2">
        <f>SUMIFS($R$3:$R$92,$C$3:$C$92,"=CART (no)",$K$3:$K$92,"&lt;=6")</f>
        <v>3</v>
      </c>
      <c r="P52" s="2">
        <f>SUMIFS($R$3:$R$92,$C$3:$C$92,"=CART (no)",$K$3:$K$92,"&gt;=7",$K$3:$K$92,"&lt;=75")</f>
        <v>7</v>
      </c>
      <c r="Q52" s="2">
        <f>SUMIFS($R$3:$R$92,$C$3:$C$92,"=CART (no)",$K$3:$K$92,"&gt;75",$K$3:$K$92,"&lt;=90")</f>
        <v>0</v>
      </c>
      <c r="R52">
        <v>1</v>
      </c>
    </row>
    <row r="53" spans="1:18">
      <c r="A53">
        <v>51</v>
      </c>
      <c r="B53" t="s">
        <v>25</v>
      </c>
      <c r="C53" t="s">
        <v>42</v>
      </c>
      <c r="E53">
        <v>50</v>
      </c>
      <c r="F53">
        <v>62</v>
      </c>
      <c r="G53">
        <v>49</v>
      </c>
      <c r="I53">
        <v>35</v>
      </c>
      <c r="J53">
        <v>41</v>
      </c>
      <c r="K53">
        <v>44</v>
      </c>
      <c r="M53" s="10"/>
      <c r="N53" s="7" t="s">
        <v>37</v>
      </c>
      <c r="O53" s="7">
        <f>SUMIFS($R$3:$R$92,$C$3:$C$92,"=ABE0-5NN",$K$3:$K$92,"&lt;=6")</f>
        <v>0</v>
      </c>
      <c r="P53" s="7">
        <f>SUMIFS($R$3:$R$92,$C$3:$C$92,"=ABE0-5NN",$K$3:$K$92,"&gt;=7",$K$3:$K$92,"&lt;=75")</f>
        <v>9</v>
      </c>
      <c r="Q53" s="7">
        <f>SUMIFS($R$3:$R$92,$C$3:$C$92,"=ABE0-5NN",$K$3:$K$92,"&gt;75",$K$3:$K$92,"&lt;=90")</f>
        <v>0</v>
      </c>
      <c r="R53">
        <v>1</v>
      </c>
    </row>
    <row r="54" spans="1:18">
      <c r="A54">
        <v>52</v>
      </c>
      <c r="B54" t="s">
        <v>30</v>
      </c>
      <c r="C54" t="s">
        <v>43</v>
      </c>
      <c r="E54">
        <v>66</v>
      </c>
      <c r="F54">
        <v>64</v>
      </c>
      <c r="G54">
        <v>21</v>
      </c>
      <c r="I54">
        <v>53</v>
      </c>
      <c r="J54">
        <v>46</v>
      </c>
      <c r="K54">
        <v>45</v>
      </c>
      <c r="M54" s="10"/>
      <c r="N54" s="7" t="s">
        <v>38</v>
      </c>
      <c r="O54" s="7">
        <f>SUMIFS($R$3:$R$92,$C$3:$C$92,"=ABE0-1NN",$K$3:$K$92,"&lt;=6")</f>
        <v>1</v>
      </c>
      <c r="P54" s="7">
        <f>SUMIFS($R$3:$R$92,$C$3:$C$92,"=ABE0-1NN",$K$3:$K$92,"&gt;=7",$K$3:$K$92,"&lt;=75")</f>
        <v>8</v>
      </c>
      <c r="Q54" s="7">
        <f>SUMIFS($R$3:$R$92,$C$3:$C$92,"=ABE0-1NN",$K$3:$K$92,"&gt;75",$K$3:$K$92,"&lt;=90")</f>
        <v>0</v>
      </c>
      <c r="R54">
        <v>1</v>
      </c>
    </row>
    <row r="55" spans="1:18">
      <c r="A55">
        <v>53</v>
      </c>
      <c r="B55" t="s">
        <v>24</v>
      </c>
      <c r="C55" t="s">
        <v>44</v>
      </c>
      <c r="E55">
        <v>67</v>
      </c>
      <c r="F55">
        <v>49</v>
      </c>
      <c r="G55">
        <v>22</v>
      </c>
      <c r="I55">
        <v>55</v>
      </c>
      <c r="J55">
        <v>48</v>
      </c>
      <c r="K55">
        <v>35</v>
      </c>
      <c r="M55" s="10"/>
      <c r="N55" s="7" t="s">
        <v>18</v>
      </c>
      <c r="O55" s="7">
        <f>SUMIFS($R$3:$R$92,$C$3:$C$92,"=PCR",$K$3:$K$92,"&lt;=6")</f>
        <v>0</v>
      </c>
      <c r="P55" s="7">
        <f>SUMIFS($R$3:$R$92,$C$3:$C$92,"=PCR",$K$3:$K$92,"&gt;=7",$K$3:$K$92,"&lt;=75")</f>
        <v>8</v>
      </c>
      <c r="Q55" s="7">
        <f>SUMIFS($R$3:$R$92,$C$3:$C$92,"=PCR",$K$3:$K$92,"&gt;75",$K$3:$K$92,"&lt;=90")</f>
        <v>1</v>
      </c>
      <c r="R55">
        <v>1</v>
      </c>
    </row>
    <row r="56" spans="1:18">
      <c r="A56">
        <v>54</v>
      </c>
      <c r="B56" t="s">
        <v>27</v>
      </c>
      <c r="C56" t="s">
        <v>45</v>
      </c>
      <c r="E56">
        <v>71</v>
      </c>
      <c r="F56">
        <v>55</v>
      </c>
      <c r="G56">
        <v>66</v>
      </c>
      <c r="I56">
        <v>51</v>
      </c>
      <c r="J56">
        <v>35</v>
      </c>
      <c r="K56">
        <v>49</v>
      </c>
      <c r="M56" s="10"/>
      <c r="N56" s="7" t="s">
        <v>19</v>
      </c>
      <c r="O56" s="7">
        <f>SUMIFS($R$3:$R$92,$C$3:$C$92,"=PLSR",$K$3:$K$92,"&lt;=6")</f>
        <v>0</v>
      </c>
      <c r="P56" s="7">
        <f>SUMIFS($R$3:$R$92,$C$3:$C$92,"=PLSR",$K$3:$K$92,"&gt;=7",$K$3:$K$92,"&lt;=75")</f>
        <v>8</v>
      </c>
      <c r="Q56" s="7">
        <f>SUMIFS($R$3:$R$92,$C$3:$C$92,"=PLSR",$K$3:$K$92,"&gt;75",$K$3:$K$92,"&lt;=90")</f>
        <v>1</v>
      </c>
      <c r="R56">
        <v>1</v>
      </c>
    </row>
    <row r="57" spans="1:18">
      <c r="A57">
        <v>55</v>
      </c>
      <c r="B57" t="s">
        <v>29</v>
      </c>
      <c r="C57" t="s">
        <v>38</v>
      </c>
      <c r="E57">
        <v>21</v>
      </c>
      <c r="F57">
        <v>30</v>
      </c>
      <c r="G57">
        <v>68</v>
      </c>
      <c r="I57">
        <v>69</v>
      </c>
      <c r="J57">
        <v>60</v>
      </c>
      <c r="K57">
        <v>56</v>
      </c>
      <c r="M57" s="10"/>
      <c r="N57" s="2" t="s">
        <v>20</v>
      </c>
      <c r="O57" s="2">
        <f>SUMIFS($R$3:$R$92,$C$3:$C$92,"=LReg",$K$3:$K$92,"&lt;=6")</f>
        <v>0</v>
      </c>
      <c r="P57" s="2">
        <f>SUMIFS($R$3:$R$92,$C$3:$C$92,"=LReg",$K$3:$K$92,"&gt;=7",$K$3:$K$92,"&lt;=75")</f>
        <v>3</v>
      </c>
      <c r="Q57" s="2">
        <f>SUMIFS($R$3:$R$92,$C$3:$C$92,"=LReg",$K$3:$K$92,"&gt;75",$K$3:$K$92,"&lt;=90")</f>
        <v>5</v>
      </c>
      <c r="R57">
        <v>1</v>
      </c>
    </row>
    <row r="58" spans="1:18">
      <c r="A58">
        <v>56</v>
      </c>
      <c r="B58" t="s">
        <v>21</v>
      </c>
      <c r="C58" t="s">
        <v>41</v>
      </c>
      <c r="E58">
        <v>22</v>
      </c>
      <c r="F58">
        <v>31</v>
      </c>
      <c r="G58">
        <v>71</v>
      </c>
      <c r="I58">
        <v>59</v>
      </c>
      <c r="J58">
        <v>61</v>
      </c>
      <c r="K58">
        <v>57</v>
      </c>
      <c r="M58" s="10"/>
      <c r="N58" s="2" t="s">
        <v>21</v>
      </c>
      <c r="O58" s="2">
        <f>SUMIFS($R$3:$R$92,$C$3:$C$92,"=SWR",$K$3:$K$92,"&lt;=6")</f>
        <v>0</v>
      </c>
      <c r="P58" s="2">
        <f>SUMIFS($R$3:$R$92,$C$3:$C$92,"=SWR",$K$3:$K$92,"&gt;=7",$K$3:$K$92,"&lt;=75")</f>
        <v>8</v>
      </c>
      <c r="Q58" s="2">
        <f>SUMIFS($R$3:$R$92,$C$3:$C$92,"=SWR",$K$3:$K$92,"&gt;75",$K$3:$K$92,"&lt;=90")</f>
        <v>2</v>
      </c>
      <c r="R58">
        <v>1</v>
      </c>
    </row>
    <row r="59" spans="1:18">
      <c r="A59">
        <v>57</v>
      </c>
      <c r="B59" t="s">
        <v>21</v>
      </c>
      <c r="C59" t="s">
        <v>39</v>
      </c>
      <c r="E59">
        <v>63</v>
      </c>
      <c r="F59">
        <v>66</v>
      </c>
      <c r="G59">
        <v>55</v>
      </c>
      <c r="I59">
        <v>44</v>
      </c>
      <c r="J59">
        <v>54</v>
      </c>
      <c r="K59">
        <v>53</v>
      </c>
      <c r="M59" s="11"/>
      <c r="N59" s="4" t="s">
        <v>22</v>
      </c>
      <c r="O59" s="4">
        <f>SUMIFS($R$3:$R$92,$C$3:$C$92,"=NNet",$K$3:$K$92,"&lt;=6")</f>
        <v>0</v>
      </c>
      <c r="P59" s="4">
        <f>SUMIFS($R$3:$R$92,$C$3:$C$92,"=NNet",$K$3:$K$92,"&gt;=7",$K$3:$K$92,"&lt;=75")</f>
        <v>3</v>
      </c>
      <c r="Q59" s="4">
        <f>SUMIFS($R$3:$R$92,$C$3:$C$92,"=NNet",$K$3:$K$92,"&gt;75",$K$3:$K$92,"&lt;=90")</f>
        <v>6</v>
      </c>
      <c r="R59">
        <v>1</v>
      </c>
    </row>
    <row r="60" spans="1:18" ht="15" customHeight="1">
      <c r="A60">
        <v>58</v>
      </c>
      <c r="B60" t="s">
        <v>27</v>
      </c>
      <c r="C60" t="s">
        <v>42</v>
      </c>
      <c r="E60">
        <v>70</v>
      </c>
      <c r="F60">
        <v>68</v>
      </c>
      <c r="G60">
        <v>30</v>
      </c>
      <c r="I60">
        <v>45</v>
      </c>
      <c r="J60">
        <v>64</v>
      </c>
      <c r="K60">
        <v>60</v>
      </c>
      <c r="M60" s="12" t="s">
        <v>32</v>
      </c>
      <c r="N60" s="3" t="s">
        <v>21</v>
      </c>
      <c r="O60" s="2">
        <f>SUMIFS($R$3:$R$92,$B$3:$B$92,"=SWR",$K$3:$K$92,"&lt;=6")</f>
        <v>3</v>
      </c>
      <c r="P60" s="2">
        <f>SUMIFS($R$3:$R$92,$B$3:$B$92,"=SWR",$K$3:$K$92,"&gt;=7",$K$3:$K$92,"&lt;=75")</f>
        <v>6</v>
      </c>
      <c r="Q60" s="2">
        <f>SUMIFS($R$3:$R$92,$B$3:$B$92,"=SWR",$K$3:$K$92,"&gt;75",$K$3:$K$92,"&lt;=90")</f>
        <v>0</v>
      </c>
      <c r="R60">
        <v>1</v>
      </c>
    </row>
    <row r="61" spans="1:18">
      <c r="A61">
        <v>59</v>
      </c>
      <c r="B61" t="s">
        <v>31</v>
      </c>
      <c r="C61" t="s">
        <v>46</v>
      </c>
      <c r="E61">
        <v>68</v>
      </c>
      <c r="F61">
        <v>71</v>
      </c>
      <c r="G61">
        <v>31</v>
      </c>
      <c r="I61">
        <v>58</v>
      </c>
      <c r="J61">
        <v>56</v>
      </c>
      <c r="K61">
        <v>61</v>
      </c>
      <c r="M61" s="13"/>
      <c r="N61" s="3" t="s">
        <v>24</v>
      </c>
      <c r="O61" s="2">
        <f>SUMIFS($R$3:$R$92,$B$3:$B$92,"=SFS",$K$3:$K$92,"&lt;=6")</f>
        <v>2</v>
      </c>
      <c r="P61" s="2">
        <f>SUMIFS($R$3:$R$92,$B$3:$B$92,"=SFS",$K$3:$K$92,"&gt;=7",$K$3:$K$92,"&lt;=75")</f>
        <v>7</v>
      </c>
      <c r="Q61" s="2">
        <f>SUMIFS($R$3:$R$92,$B$3:$B$92,"=SFS",$K$3:$K$92,"&gt;75",$K$3:$K$92,"&lt;=90")</f>
        <v>0</v>
      </c>
      <c r="R61">
        <v>1</v>
      </c>
    </row>
    <row r="62" spans="1:18">
      <c r="A62">
        <v>60</v>
      </c>
      <c r="B62" t="s">
        <v>31</v>
      </c>
      <c r="C62" t="s">
        <v>47</v>
      </c>
      <c r="E62">
        <v>69</v>
      </c>
      <c r="F62">
        <v>44</v>
      </c>
      <c r="G62">
        <v>63</v>
      </c>
      <c r="I62">
        <v>49</v>
      </c>
      <c r="J62">
        <v>68</v>
      </c>
      <c r="K62">
        <v>54</v>
      </c>
      <c r="M62" s="13"/>
      <c r="N62" s="8" t="s">
        <v>25</v>
      </c>
      <c r="O62" s="7">
        <f>SUMIFS($R$3:$R$92,$B$3:$B$92,"=none",$K$3:$K$92,"&lt;=6")</f>
        <v>0</v>
      </c>
      <c r="P62" s="7">
        <f>SUMIFS($R$3:$R$92,$B$3:$B$92,"=none",$K$3:$K$92,"&gt;=7",$K$3:$K$92,"&lt;=75")</f>
        <v>9</v>
      </c>
      <c r="Q62" s="7">
        <f>SUMIFS($R$3:$R$92,$B$3:$B$92,"=none",$K$3:$K$92,"&gt;75",$K$3:$K$92,"&lt;=90")</f>
        <v>0</v>
      </c>
      <c r="R62">
        <v>1</v>
      </c>
    </row>
    <row r="63" spans="1:18">
      <c r="A63">
        <v>61</v>
      </c>
      <c r="B63" t="s">
        <v>31</v>
      </c>
      <c r="C63" t="s">
        <v>36</v>
      </c>
      <c r="E63">
        <v>72</v>
      </c>
      <c r="F63">
        <v>45</v>
      </c>
      <c r="G63">
        <v>70</v>
      </c>
      <c r="I63">
        <v>63</v>
      </c>
      <c r="J63">
        <v>69</v>
      </c>
      <c r="K63">
        <v>69</v>
      </c>
      <c r="M63" s="13"/>
      <c r="N63" s="8" t="s">
        <v>26</v>
      </c>
      <c r="O63" s="7">
        <f>SUMIFS($R$3:$R$92,$B$3:$B$92,"=log",$K$3:$K$92,"&lt;=6")</f>
        <v>1</v>
      </c>
      <c r="P63" s="7">
        <f>SUMIFS($R$3:$R$92,$B$3:$B$92,"=log",$K$3:$K$92,"&gt;=7",$K$3:$K$92,"&lt;=75")</f>
        <v>6</v>
      </c>
      <c r="Q63" s="7">
        <f>SUMIFS($R$3:$R$92,$B$3:$B$92,"=log",$K$3:$K$92,"&gt;75",$K$3:$K$92,"&lt;=90")</f>
        <v>2</v>
      </c>
      <c r="R63">
        <v>1</v>
      </c>
    </row>
    <row r="64" spans="1:18">
      <c r="A64">
        <v>62</v>
      </c>
      <c r="B64" t="s">
        <v>28</v>
      </c>
      <c r="C64" t="s">
        <v>38</v>
      </c>
      <c r="E64">
        <v>55</v>
      </c>
      <c r="F64">
        <v>72</v>
      </c>
      <c r="G64">
        <v>72</v>
      </c>
      <c r="I64">
        <v>64</v>
      </c>
      <c r="J64">
        <v>53</v>
      </c>
      <c r="K64">
        <v>64</v>
      </c>
      <c r="M64" s="13"/>
      <c r="N64" s="8" t="s">
        <v>27</v>
      </c>
      <c r="O64" s="7">
        <f>SUMIFS($R$3:$R$92,$B$3:$B$92,"=norm",$K$3:$K$92,"&lt;=6")</f>
        <v>0</v>
      </c>
      <c r="P64" s="7">
        <f>SUMIFS($R$3:$R$92,$B$3:$B$92,"=norm",$K$3:$K$92,"&gt;=7",$K$3:$K$92,"&lt;=75")</f>
        <v>8</v>
      </c>
      <c r="Q64" s="7">
        <f>SUMIFS($R$3:$R$92,$B$3:$B$92,"=norm",$K$3:$K$92,"&gt;75",$K$3:$K$92,"&lt;=90")</f>
        <v>1</v>
      </c>
      <c r="R64">
        <v>1</v>
      </c>
    </row>
    <row r="65" spans="1:18">
      <c r="A65">
        <v>63</v>
      </c>
      <c r="B65" t="s">
        <v>40</v>
      </c>
      <c r="C65" t="s">
        <v>21</v>
      </c>
      <c r="E65">
        <v>65</v>
      </c>
      <c r="F65">
        <v>69</v>
      </c>
      <c r="G65">
        <v>67</v>
      </c>
      <c r="I65">
        <v>54</v>
      </c>
      <c r="J65">
        <v>63</v>
      </c>
      <c r="K65">
        <v>51</v>
      </c>
      <c r="M65" s="13"/>
      <c r="N65" s="8" t="s">
        <v>28</v>
      </c>
      <c r="O65" s="7">
        <f>SUMIFS($R$3:$R$92,$B$3:$B$92,"=PCA",$K$3:$K$92,"&lt;=6")</f>
        <v>0</v>
      </c>
      <c r="P65" s="7">
        <f>SUMIFS($R$3:$R$92,$B$3:$B$92,"=PCA",$K$3:$K$92,"&gt;=7",$K$3:$K$92,"&lt;=75")</f>
        <v>8</v>
      </c>
      <c r="Q65" s="7">
        <f>SUMIFS($R$3:$R$92,$B$3:$B$92,"=PCA",$K$3:$K$92,"&gt;75",$K$3:$K$92,"&lt;=90")</f>
        <v>1</v>
      </c>
      <c r="R65">
        <v>1</v>
      </c>
    </row>
    <row r="66" spans="1:18">
      <c r="A66">
        <v>64</v>
      </c>
      <c r="B66" t="s">
        <v>30</v>
      </c>
      <c r="C66" t="s">
        <v>19</v>
      </c>
      <c r="E66">
        <v>44</v>
      </c>
      <c r="F66">
        <v>70</v>
      </c>
      <c r="G66">
        <v>69</v>
      </c>
      <c r="I66">
        <v>60</v>
      </c>
      <c r="J66">
        <v>51</v>
      </c>
      <c r="K66">
        <v>63</v>
      </c>
      <c r="M66" s="13"/>
      <c r="N66" s="3" t="s">
        <v>29</v>
      </c>
      <c r="O66" s="2">
        <f>SUMIFS($R$3:$R$92,$B$3:$B$92,"=freq5bin",$K$3:$K$92,"&lt;=6")</f>
        <v>0</v>
      </c>
      <c r="P66" s="2">
        <f>SUMIFS($R$3:$R$92,$B$3:$B$92,"=freq5bin",$K$3:$K$92,"&gt;=7",$K$3:$K$92,"&lt;=75")</f>
        <v>6</v>
      </c>
      <c r="Q66" s="2">
        <f>SUMIFS($R$3:$R$92,$B$3:$B$92,"=freq5bin",$K$3:$K$92,"&gt;75",$K$3:$K$92,"&lt;=90")</f>
        <v>3</v>
      </c>
      <c r="R66">
        <v>1</v>
      </c>
    </row>
    <row r="67" spans="1:18">
      <c r="A67">
        <v>65</v>
      </c>
      <c r="B67" t="s">
        <v>26</v>
      </c>
      <c r="C67" t="s">
        <v>21</v>
      </c>
      <c r="E67">
        <v>45</v>
      </c>
      <c r="F67">
        <v>63</v>
      </c>
      <c r="G67">
        <v>44</v>
      </c>
      <c r="I67">
        <v>61</v>
      </c>
      <c r="J67">
        <v>58</v>
      </c>
      <c r="K67">
        <v>58</v>
      </c>
      <c r="M67" s="13"/>
      <c r="N67" s="3" t="s">
        <v>40</v>
      </c>
      <c r="O67" s="2">
        <f>SUMIFS($R$3:$R$92,$B$3:$B$92,"=width3bin",$K$3:$K$92,"&lt;=6")</f>
        <v>0</v>
      </c>
      <c r="P67" s="2">
        <f>SUMIFS($R$3:$R$92,$B$3:$B$92,"=width3bin",$K$3:$K$92,"&gt;=7",$K$3:$K$92,"&lt;=75")</f>
        <v>8</v>
      </c>
      <c r="Q67" s="2">
        <f>SUMIFS($R$3:$R$92,$B$3:$B$92,"=width3bin",$K$3:$K$92,"&gt;75",$K$3:$K$92,"&lt;=90")</f>
        <v>1</v>
      </c>
      <c r="R67">
        <v>1</v>
      </c>
    </row>
    <row r="68" spans="1:18">
      <c r="A68">
        <v>66</v>
      </c>
      <c r="B68" t="s">
        <v>26</v>
      </c>
      <c r="C68" t="s">
        <v>18</v>
      </c>
      <c r="E68">
        <v>30</v>
      </c>
      <c r="F68">
        <v>67</v>
      </c>
      <c r="G68">
        <v>45</v>
      </c>
      <c r="I68">
        <v>68</v>
      </c>
      <c r="J68">
        <v>57</v>
      </c>
      <c r="K68">
        <v>68</v>
      </c>
      <c r="M68" s="13"/>
      <c r="N68" s="3" t="s">
        <v>30</v>
      </c>
      <c r="O68" s="2">
        <f>SUMIFS($R$3:$R$92,$B$3:$B$92,"=width5bin",$K$3:$K$92,"&lt;=6")</f>
        <v>0</v>
      </c>
      <c r="P68" s="2">
        <f>SUMIFS($R$3:$R$92,$B$3:$B$92,"=width5bin",$K$3:$K$92,"&gt;=7",$K$3:$K$92,"&lt;=75")</f>
        <v>7</v>
      </c>
      <c r="Q68" s="2">
        <f>SUMIFS($R$3:$R$92,$B$3:$B$92,"=width5bin",$K$3:$K$92,"&gt;75",$K$3:$K$92,"&lt;=90")</f>
        <v>2</v>
      </c>
      <c r="R68">
        <v>1</v>
      </c>
    </row>
    <row r="69" spans="1:18">
      <c r="A69">
        <v>67</v>
      </c>
      <c r="B69" t="s">
        <v>26</v>
      </c>
      <c r="C69" t="s">
        <v>19</v>
      </c>
      <c r="E69">
        <v>31</v>
      </c>
      <c r="F69">
        <v>73</v>
      </c>
      <c r="G69">
        <v>65</v>
      </c>
      <c r="I69">
        <v>71</v>
      </c>
      <c r="J69">
        <v>65</v>
      </c>
      <c r="K69">
        <v>65</v>
      </c>
      <c r="M69" s="14"/>
      <c r="N69" s="5" t="s">
        <v>31</v>
      </c>
      <c r="O69" s="4">
        <f>SUMIFS($R$3:$R$92,$B$3:$B$92,"=freq3bin",$K$3:$K$92,"&lt;=6")</f>
        <v>0</v>
      </c>
      <c r="P69" s="4">
        <f>SUMIFS($R$3:$R$92,$B$3:$B$92,"=freq3bin",$K$3:$K$92,"&gt;=7",$K$3:$K$92,"&lt;=75")</f>
        <v>4</v>
      </c>
      <c r="Q69" s="4">
        <f>SUMIFS($R$3:$R$92,$B$3:$B$92,"=freq3bin",$K$3:$K$92,"&gt;75",$K$3:$K$92,"&lt;=90")</f>
        <v>5</v>
      </c>
      <c r="R69">
        <v>1</v>
      </c>
    </row>
    <row r="70" spans="1:18">
      <c r="A70">
        <v>68</v>
      </c>
      <c r="B70" t="s">
        <v>40</v>
      </c>
      <c r="C70" t="s">
        <v>19</v>
      </c>
      <c r="E70">
        <v>58</v>
      </c>
      <c r="F70">
        <v>51</v>
      </c>
      <c r="G70">
        <v>73</v>
      </c>
      <c r="I70">
        <v>70</v>
      </c>
      <c r="J70">
        <v>70</v>
      </c>
      <c r="K70">
        <v>70</v>
      </c>
      <c r="O70" s="1"/>
      <c r="P70" s="1"/>
      <c r="Q70" s="1"/>
      <c r="R70">
        <v>1</v>
      </c>
    </row>
    <row r="71" spans="1:18">
      <c r="A71">
        <v>69</v>
      </c>
      <c r="B71" t="s">
        <v>40</v>
      </c>
      <c r="C71" t="s">
        <v>38</v>
      </c>
      <c r="E71">
        <v>51</v>
      </c>
      <c r="F71">
        <v>65</v>
      </c>
      <c r="G71">
        <v>51</v>
      </c>
      <c r="I71">
        <v>65</v>
      </c>
      <c r="J71">
        <v>66</v>
      </c>
      <c r="K71">
        <v>66</v>
      </c>
      <c r="O71" s="1"/>
      <c r="P71" s="1"/>
      <c r="Q71" s="1"/>
      <c r="R71">
        <v>1</v>
      </c>
    </row>
    <row r="72" spans="1:18">
      <c r="A72">
        <v>70</v>
      </c>
      <c r="B72" t="s">
        <v>30</v>
      </c>
      <c r="C72" t="s">
        <v>18</v>
      </c>
      <c r="E72">
        <v>59</v>
      </c>
      <c r="F72">
        <v>59</v>
      </c>
      <c r="G72">
        <v>59</v>
      </c>
      <c r="I72">
        <v>66</v>
      </c>
      <c r="J72">
        <v>71</v>
      </c>
      <c r="K72">
        <v>71</v>
      </c>
      <c r="O72" s="1"/>
      <c r="P72" s="1"/>
      <c r="Q72" s="1"/>
      <c r="R72">
        <v>1</v>
      </c>
    </row>
    <row r="73" spans="1:18">
      <c r="A73">
        <v>71</v>
      </c>
      <c r="B73" t="s">
        <v>27</v>
      </c>
      <c r="C73" t="s">
        <v>48</v>
      </c>
      <c r="E73">
        <v>73</v>
      </c>
      <c r="F73">
        <v>76</v>
      </c>
      <c r="G73">
        <v>58</v>
      </c>
      <c r="I73">
        <v>72</v>
      </c>
      <c r="J73">
        <v>67</v>
      </c>
      <c r="K73">
        <v>67</v>
      </c>
      <c r="O73" s="1"/>
      <c r="P73" s="1"/>
      <c r="Q73" s="1"/>
      <c r="R73">
        <v>1</v>
      </c>
    </row>
    <row r="74" spans="1:18">
      <c r="A74">
        <v>72</v>
      </c>
      <c r="B74" t="s">
        <v>40</v>
      </c>
      <c r="C74" t="s">
        <v>18</v>
      </c>
      <c r="E74">
        <v>76</v>
      </c>
      <c r="F74">
        <v>58</v>
      </c>
      <c r="G74">
        <v>76</v>
      </c>
      <c r="I74">
        <v>77</v>
      </c>
      <c r="J74">
        <v>72</v>
      </c>
      <c r="K74">
        <v>72</v>
      </c>
      <c r="O74" s="1"/>
      <c r="P74" s="1"/>
      <c r="Q74" s="1"/>
      <c r="R74">
        <v>1</v>
      </c>
    </row>
    <row r="75" spans="1:18">
      <c r="A75">
        <v>73</v>
      </c>
      <c r="B75" t="s">
        <v>29</v>
      </c>
      <c r="C75" t="s">
        <v>18</v>
      </c>
      <c r="E75">
        <v>79</v>
      </c>
      <c r="F75">
        <v>79</v>
      </c>
      <c r="G75">
        <v>79</v>
      </c>
      <c r="I75">
        <v>67</v>
      </c>
      <c r="J75">
        <v>73</v>
      </c>
      <c r="K75">
        <v>73</v>
      </c>
      <c r="O75" s="1"/>
      <c r="P75" s="1"/>
      <c r="Q75" s="1"/>
      <c r="R75">
        <v>1</v>
      </c>
    </row>
    <row r="76" spans="1:18">
      <c r="A76">
        <v>74</v>
      </c>
      <c r="B76" t="s">
        <v>29</v>
      </c>
      <c r="C76" t="s">
        <v>21</v>
      </c>
      <c r="E76">
        <v>77</v>
      </c>
      <c r="F76">
        <v>77</v>
      </c>
      <c r="G76">
        <v>77</v>
      </c>
      <c r="I76">
        <v>74</v>
      </c>
      <c r="J76">
        <v>76</v>
      </c>
      <c r="K76">
        <v>76</v>
      </c>
      <c r="O76" s="1"/>
      <c r="P76" s="1"/>
      <c r="Q76" s="1"/>
      <c r="R76">
        <v>1</v>
      </c>
    </row>
    <row r="77" spans="1:18">
      <c r="A77">
        <v>75</v>
      </c>
      <c r="B77" t="s">
        <v>40</v>
      </c>
      <c r="C77" t="s">
        <v>39</v>
      </c>
      <c r="E77">
        <v>74</v>
      </c>
      <c r="F77">
        <v>74</v>
      </c>
      <c r="G77">
        <v>74</v>
      </c>
      <c r="I77">
        <v>80</v>
      </c>
      <c r="J77">
        <v>74</v>
      </c>
      <c r="K77">
        <v>74</v>
      </c>
      <c r="O77" s="1"/>
      <c r="P77" s="1"/>
      <c r="Q77" s="1"/>
      <c r="R77">
        <v>1</v>
      </c>
    </row>
    <row r="78" spans="1:18">
      <c r="A78">
        <v>76</v>
      </c>
      <c r="B78" t="s">
        <v>31</v>
      </c>
      <c r="C78" t="s">
        <v>18</v>
      </c>
      <c r="E78">
        <v>78</v>
      </c>
      <c r="F78">
        <v>60</v>
      </c>
      <c r="G78">
        <v>78</v>
      </c>
      <c r="I78">
        <v>73</v>
      </c>
      <c r="J78">
        <v>75</v>
      </c>
      <c r="K78">
        <v>79</v>
      </c>
      <c r="O78" s="1"/>
      <c r="P78" s="1"/>
      <c r="Q78" s="1"/>
      <c r="R78">
        <v>1</v>
      </c>
    </row>
    <row r="79" spans="1:18">
      <c r="A79">
        <v>77</v>
      </c>
      <c r="B79" t="s">
        <v>30</v>
      </c>
      <c r="C79" t="s">
        <v>39</v>
      </c>
      <c r="E79">
        <v>81</v>
      </c>
      <c r="F79">
        <v>61</v>
      </c>
      <c r="G79">
        <v>60</v>
      </c>
      <c r="I79">
        <v>79</v>
      </c>
      <c r="J79">
        <v>79</v>
      </c>
      <c r="K79">
        <v>77</v>
      </c>
      <c r="O79" s="1"/>
      <c r="P79" s="1"/>
      <c r="Q79" s="1"/>
      <c r="R79">
        <v>1</v>
      </c>
    </row>
    <row r="80" spans="1:18">
      <c r="A80">
        <v>78</v>
      </c>
      <c r="B80" t="s">
        <v>31</v>
      </c>
      <c r="C80" t="s">
        <v>19</v>
      </c>
      <c r="E80">
        <v>60</v>
      </c>
      <c r="F80">
        <v>78</v>
      </c>
      <c r="G80">
        <v>61</v>
      </c>
      <c r="I80">
        <v>76</v>
      </c>
      <c r="J80">
        <v>78</v>
      </c>
      <c r="K80">
        <v>78</v>
      </c>
      <c r="O80" s="1"/>
      <c r="P80" s="1"/>
      <c r="Q80" s="1"/>
      <c r="R80">
        <v>1</v>
      </c>
    </row>
    <row r="81" spans="1:18">
      <c r="A81">
        <v>79</v>
      </c>
      <c r="B81" t="s">
        <v>29</v>
      </c>
      <c r="C81" t="s">
        <v>19</v>
      </c>
      <c r="E81">
        <v>61</v>
      </c>
      <c r="F81">
        <v>81</v>
      </c>
      <c r="G81">
        <v>81</v>
      </c>
      <c r="I81">
        <v>81</v>
      </c>
      <c r="J81">
        <v>77</v>
      </c>
      <c r="K81">
        <v>75</v>
      </c>
      <c r="O81" s="1"/>
      <c r="P81" s="1"/>
      <c r="Q81" s="1"/>
      <c r="R81">
        <v>1</v>
      </c>
    </row>
    <row r="82" spans="1:18">
      <c r="A82">
        <v>80</v>
      </c>
      <c r="B82" t="s">
        <v>26</v>
      </c>
      <c r="C82" t="s">
        <v>39</v>
      </c>
      <c r="E82">
        <v>80</v>
      </c>
      <c r="F82">
        <v>83</v>
      </c>
      <c r="G82">
        <v>83</v>
      </c>
      <c r="I82">
        <v>78</v>
      </c>
      <c r="J82">
        <v>80</v>
      </c>
      <c r="K82">
        <v>80</v>
      </c>
      <c r="O82" s="1"/>
      <c r="P82" s="1"/>
      <c r="Q82" s="1"/>
      <c r="R82">
        <v>1</v>
      </c>
    </row>
    <row r="83" spans="1:18">
      <c r="A83">
        <v>81</v>
      </c>
      <c r="B83" t="s">
        <v>31</v>
      </c>
      <c r="C83" t="s">
        <v>21</v>
      </c>
      <c r="E83">
        <v>86</v>
      </c>
      <c r="F83">
        <v>88</v>
      </c>
      <c r="G83">
        <v>88</v>
      </c>
      <c r="I83">
        <v>83</v>
      </c>
      <c r="J83">
        <v>81</v>
      </c>
      <c r="K83">
        <v>81</v>
      </c>
      <c r="O83" s="1"/>
      <c r="P83" s="1"/>
      <c r="Q83" s="1"/>
      <c r="R83">
        <v>1</v>
      </c>
    </row>
    <row r="84" spans="1:18">
      <c r="A84">
        <v>82</v>
      </c>
      <c r="B84" t="s">
        <v>29</v>
      </c>
      <c r="C84" t="s">
        <v>39</v>
      </c>
      <c r="E84">
        <v>88</v>
      </c>
      <c r="F84">
        <v>84</v>
      </c>
      <c r="G84">
        <v>86</v>
      </c>
      <c r="I84">
        <v>88</v>
      </c>
      <c r="J84">
        <v>82</v>
      </c>
      <c r="K84">
        <v>86</v>
      </c>
      <c r="O84" s="1"/>
      <c r="P84" s="1"/>
      <c r="Q84" s="1"/>
      <c r="R84">
        <v>1</v>
      </c>
    </row>
    <row r="85" spans="1:18">
      <c r="A85">
        <v>83</v>
      </c>
      <c r="B85" t="s">
        <v>30</v>
      </c>
      <c r="C85" t="s">
        <v>41</v>
      </c>
      <c r="E85">
        <v>83</v>
      </c>
      <c r="F85">
        <v>85</v>
      </c>
      <c r="G85">
        <v>84</v>
      </c>
      <c r="I85">
        <v>85</v>
      </c>
      <c r="J85">
        <v>86</v>
      </c>
      <c r="K85">
        <v>87</v>
      </c>
      <c r="O85" s="1"/>
      <c r="P85" s="1"/>
      <c r="Q85" s="1"/>
      <c r="R85">
        <v>1</v>
      </c>
    </row>
    <row r="86" spans="1:18">
      <c r="A86">
        <v>84</v>
      </c>
      <c r="B86" t="s">
        <v>27</v>
      </c>
      <c r="C86" t="s">
        <v>41</v>
      </c>
      <c r="E86">
        <v>84</v>
      </c>
      <c r="F86">
        <v>86</v>
      </c>
      <c r="G86">
        <v>85</v>
      </c>
      <c r="I86">
        <v>86</v>
      </c>
      <c r="J86">
        <v>87</v>
      </c>
      <c r="K86">
        <v>84</v>
      </c>
      <c r="O86" s="1"/>
      <c r="P86" s="1"/>
      <c r="Q86" s="1"/>
      <c r="R86">
        <v>1</v>
      </c>
    </row>
    <row r="87" spans="1:18">
      <c r="A87">
        <v>85</v>
      </c>
      <c r="B87" t="s">
        <v>40</v>
      </c>
      <c r="C87" t="s">
        <v>41</v>
      </c>
      <c r="E87">
        <v>85</v>
      </c>
      <c r="F87">
        <v>87</v>
      </c>
      <c r="G87">
        <v>87</v>
      </c>
      <c r="I87">
        <v>87</v>
      </c>
      <c r="J87">
        <v>84</v>
      </c>
      <c r="K87">
        <v>85</v>
      </c>
      <c r="O87" s="1"/>
      <c r="P87" s="1"/>
      <c r="Q87" s="1"/>
      <c r="R87">
        <v>1</v>
      </c>
    </row>
    <row r="88" spans="1:18">
      <c r="A88">
        <v>86</v>
      </c>
      <c r="B88" t="s">
        <v>26</v>
      </c>
      <c r="C88" t="s">
        <v>41</v>
      </c>
      <c r="E88">
        <v>87</v>
      </c>
      <c r="F88">
        <v>75</v>
      </c>
      <c r="G88">
        <v>80</v>
      </c>
      <c r="I88">
        <v>90</v>
      </c>
      <c r="J88">
        <v>85</v>
      </c>
      <c r="K88">
        <v>88</v>
      </c>
      <c r="O88" s="1"/>
      <c r="P88" s="1"/>
      <c r="Q88" s="1"/>
      <c r="R88">
        <v>1</v>
      </c>
    </row>
    <row r="89" spans="1:18">
      <c r="A89">
        <v>87</v>
      </c>
      <c r="B89" t="s">
        <v>31</v>
      </c>
      <c r="C89" t="s">
        <v>41</v>
      </c>
      <c r="E89">
        <v>75</v>
      </c>
      <c r="F89">
        <v>80</v>
      </c>
      <c r="G89">
        <v>75</v>
      </c>
      <c r="I89">
        <v>84</v>
      </c>
      <c r="J89">
        <v>88</v>
      </c>
      <c r="K89">
        <v>83</v>
      </c>
      <c r="O89" s="1"/>
      <c r="P89" s="1"/>
      <c r="Q89" s="1"/>
      <c r="R89">
        <v>1</v>
      </c>
    </row>
    <row r="90" spans="1:18">
      <c r="A90">
        <v>88</v>
      </c>
      <c r="B90" t="s">
        <v>29</v>
      </c>
      <c r="C90" t="s">
        <v>41</v>
      </c>
      <c r="E90">
        <v>82</v>
      </c>
      <c r="F90">
        <v>82</v>
      </c>
      <c r="G90">
        <v>82</v>
      </c>
      <c r="I90">
        <v>75</v>
      </c>
      <c r="J90">
        <v>83</v>
      </c>
      <c r="K90">
        <v>82</v>
      </c>
      <c r="R90">
        <v>1</v>
      </c>
    </row>
    <row r="91" spans="1:18">
      <c r="A91">
        <v>89</v>
      </c>
      <c r="B91" t="s">
        <v>31</v>
      </c>
      <c r="C91" t="s">
        <v>39</v>
      </c>
      <c r="E91">
        <v>90</v>
      </c>
      <c r="F91">
        <v>90</v>
      </c>
      <c r="G91">
        <v>90</v>
      </c>
      <c r="I91">
        <v>82</v>
      </c>
      <c r="J91">
        <v>89</v>
      </c>
      <c r="K91">
        <v>89</v>
      </c>
      <c r="R91">
        <v>1</v>
      </c>
    </row>
    <row r="92" spans="1:18">
      <c r="A92">
        <v>90</v>
      </c>
      <c r="B92" t="s">
        <v>28</v>
      </c>
      <c r="C92" t="s">
        <v>39</v>
      </c>
      <c r="E92">
        <v>89</v>
      </c>
      <c r="F92">
        <v>89</v>
      </c>
      <c r="G92">
        <v>89</v>
      </c>
      <c r="I92">
        <v>89</v>
      </c>
      <c r="J92">
        <v>90</v>
      </c>
      <c r="K92">
        <v>90</v>
      </c>
      <c r="R92">
        <v>1</v>
      </c>
    </row>
  </sheetData>
  <mergeCells count="14">
    <mergeCell ref="E1:G1"/>
    <mergeCell ref="I1:K1"/>
    <mergeCell ref="M2:Q2"/>
    <mergeCell ref="M5:M13"/>
    <mergeCell ref="M14:M23"/>
    <mergeCell ref="M3:N4"/>
    <mergeCell ref="M51:M59"/>
    <mergeCell ref="M60:M69"/>
    <mergeCell ref="M25:Q25"/>
    <mergeCell ref="M26:N27"/>
    <mergeCell ref="M28:M36"/>
    <mergeCell ref="M37:M46"/>
    <mergeCell ref="M48:Q48"/>
    <mergeCell ref="M49:N5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2"/>
  <sheetViews>
    <sheetView workbookViewId="0">
      <selection activeCell="O1" sqref="O1:Q1048576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0" hidden="1" customWidth="1"/>
    <col min="5" max="5" width="15" hidden="1" customWidth="1"/>
    <col min="6" max="6" width="15.140625" hidden="1" customWidth="1"/>
    <col min="7" max="7" width="19.28515625" hidden="1" customWidth="1"/>
    <col min="8" max="8" width="0" hidden="1" customWidth="1"/>
    <col min="9" max="9" width="16" bestFit="1" customWidth="1"/>
    <col min="10" max="10" width="16.140625" bestFit="1" customWidth="1"/>
    <col min="11" max="11" width="20.28515625" bestFit="1" customWidth="1"/>
    <col min="15" max="17" width="14.7109375" customWidth="1"/>
  </cols>
  <sheetData>
    <row r="1" spans="1:18">
      <c r="E1" s="21" t="s">
        <v>3</v>
      </c>
      <c r="F1" s="21"/>
      <c r="G1" s="21"/>
      <c r="I1" s="21" t="s">
        <v>4</v>
      </c>
      <c r="J1" s="21"/>
      <c r="K1" s="21"/>
    </row>
    <row r="2" spans="1:1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I2" t="s">
        <v>5</v>
      </c>
      <c r="J2" t="s">
        <v>6</v>
      </c>
      <c r="K2" t="s">
        <v>7</v>
      </c>
      <c r="M2" s="15" t="s">
        <v>17</v>
      </c>
      <c r="N2" s="16"/>
      <c r="O2" s="16"/>
      <c r="P2" s="16"/>
      <c r="Q2" s="16"/>
    </row>
    <row r="3" spans="1:18">
      <c r="A3">
        <v>1</v>
      </c>
      <c r="B3" t="s">
        <v>27</v>
      </c>
      <c r="C3" t="s">
        <v>35</v>
      </c>
      <c r="E3">
        <v>11</v>
      </c>
      <c r="F3">
        <v>13</v>
      </c>
      <c r="G3">
        <v>13</v>
      </c>
      <c r="I3">
        <v>11</v>
      </c>
      <c r="J3">
        <v>11</v>
      </c>
      <c r="K3">
        <v>11</v>
      </c>
      <c r="M3" s="17"/>
      <c r="N3" s="18"/>
      <c r="O3" s="2" t="s">
        <v>11</v>
      </c>
      <c r="P3" s="3" t="s">
        <v>12</v>
      </c>
      <c r="Q3" s="3" t="s">
        <v>13</v>
      </c>
      <c r="R3">
        <v>1</v>
      </c>
    </row>
    <row r="4" spans="1:18">
      <c r="A4">
        <v>2</v>
      </c>
      <c r="B4" t="s">
        <v>27</v>
      </c>
      <c r="C4" t="s">
        <v>36</v>
      </c>
      <c r="E4">
        <v>13</v>
      </c>
      <c r="F4">
        <v>11</v>
      </c>
      <c r="G4">
        <v>11</v>
      </c>
      <c r="I4">
        <v>7</v>
      </c>
      <c r="J4">
        <v>1</v>
      </c>
      <c r="K4">
        <v>7</v>
      </c>
      <c r="M4" s="19"/>
      <c r="N4" s="20"/>
      <c r="O4" s="2" t="s">
        <v>51</v>
      </c>
      <c r="P4" s="3" t="s">
        <v>52</v>
      </c>
      <c r="Q4" s="3" t="s">
        <v>53</v>
      </c>
      <c r="R4">
        <v>1</v>
      </c>
    </row>
    <row r="5" spans="1:18">
      <c r="A5">
        <v>3</v>
      </c>
      <c r="B5" t="s">
        <v>25</v>
      </c>
      <c r="C5" t="s">
        <v>35</v>
      </c>
      <c r="E5">
        <v>12</v>
      </c>
      <c r="F5">
        <v>23</v>
      </c>
      <c r="G5">
        <v>12</v>
      </c>
      <c r="I5">
        <v>8</v>
      </c>
      <c r="J5">
        <v>2</v>
      </c>
      <c r="K5">
        <v>8</v>
      </c>
      <c r="M5" s="9" t="s">
        <v>23</v>
      </c>
      <c r="N5" s="3" t="s">
        <v>35</v>
      </c>
      <c r="O5" s="6">
        <f>SUMIFS($R$3:$R$92,$C$3:$C$92,"=CART (yes)",$I$3:$I$92,"&lt;=6")</f>
        <v>2</v>
      </c>
      <c r="P5" s="6">
        <f>SUMIFS($R$3:$R$92,$C$3:$C$92,"=CART (yes)",$I$3:$I$92,"&gt;=7",$I$3:$I$92,"&lt;=75")</f>
        <v>7</v>
      </c>
      <c r="Q5" s="6">
        <f>SUMIFS($R$3:$R$92,$C$3:$C$92,"=CART (yes)",$I$3:$I$92,"&gt;75",$I$3:$I$92,"&lt;=90")</f>
        <v>0</v>
      </c>
      <c r="R5">
        <v>1</v>
      </c>
    </row>
    <row r="6" spans="1:18">
      <c r="A6">
        <v>4</v>
      </c>
      <c r="B6" t="s">
        <v>25</v>
      </c>
      <c r="C6" t="s">
        <v>36</v>
      </c>
      <c r="E6">
        <v>14</v>
      </c>
      <c r="F6">
        <v>12</v>
      </c>
      <c r="G6">
        <v>23</v>
      </c>
      <c r="I6">
        <v>13</v>
      </c>
      <c r="J6">
        <v>3</v>
      </c>
      <c r="K6">
        <v>13</v>
      </c>
      <c r="M6" s="10"/>
      <c r="N6" s="2" t="s">
        <v>36</v>
      </c>
      <c r="O6" s="2">
        <f>SUMIFS($R$3:$R$92,$C$3:$C$92,"=CART (no)",$I$3:$I$92,"&lt;=6")</f>
        <v>3</v>
      </c>
      <c r="P6" s="2">
        <f>SUMIFS($R$3:$R$92,$C$3:$C$92,"=CART (no)",$I$3:$I$92,"&gt;=7",$I$3:$I$92,"&lt;=75")</f>
        <v>7</v>
      </c>
      <c r="Q6" s="2">
        <f>SUMIFS($R$3:$R$92,$C$3:$C$92,"=CART (no)",$I$3:$I$92,"&gt;75",$I$3:$I$92,"&lt;=90")</f>
        <v>0</v>
      </c>
      <c r="R6">
        <v>1</v>
      </c>
    </row>
    <row r="7" spans="1:18">
      <c r="A7">
        <v>5</v>
      </c>
      <c r="B7" t="s">
        <v>26</v>
      </c>
      <c r="C7" t="s">
        <v>35</v>
      </c>
      <c r="E7">
        <v>23</v>
      </c>
      <c r="F7">
        <v>34</v>
      </c>
      <c r="G7">
        <v>14</v>
      </c>
      <c r="I7">
        <v>12</v>
      </c>
      <c r="J7">
        <v>4</v>
      </c>
      <c r="K7">
        <v>12</v>
      </c>
      <c r="M7" s="10"/>
      <c r="N7" s="7" t="s">
        <v>37</v>
      </c>
      <c r="O7" s="7">
        <f>SUMIFS($R$3:$R$92,$C$3:$C$92,"=ABE0-5NN",$I$3:$I$92,"&lt;=6")</f>
        <v>0</v>
      </c>
      <c r="P7" s="7">
        <f>SUMIFS($R$3:$R$92,$C$3:$C$92,"=ABE0-5NN",$I$3:$I$92,"&gt;=7",$I$3:$I$92,"&lt;=75")</f>
        <v>9</v>
      </c>
      <c r="Q7" s="7">
        <f>SUMIFS($R$3:$R$92,$C$3:$C$92,"=ABE0-5NN",$I$3:$I$92,"&gt;75",$I$3:$I$92,"&lt;=90")</f>
        <v>0</v>
      </c>
      <c r="R7">
        <v>1</v>
      </c>
    </row>
    <row r="8" spans="1:18">
      <c r="A8">
        <v>6</v>
      </c>
      <c r="B8" t="s">
        <v>26</v>
      </c>
      <c r="C8" t="s">
        <v>36</v>
      </c>
      <c r="E8">
        <v>42</v>
      </c>
      <c r="F8">
        <v>36</v>
      </c>
      <c r="G8">
        <v>34</v>
      </c>
      <c r="I8">
        <v>1</v>
      </c>
      <c r="J8">
        <v>7</v>
      </c>
      <c r="K8">
        <v>1</v>
      </c>
      <c r="M8" s="10"/>
      <c r="N8" s="7" t="s">
        <v>38</v>
      </c>
      <c r="O8" s="7">
        <f>SUMIFS($R$3:$R$92,$C$3:$C$92,"=ABE0-1NN",$I$3:$I$92,"&lt;=6")</f>
        <v>1</v>
      </c>
      <c r="P8" s="7">
        <f>SUMIFS($R$3:$R$92,$C$3:$C$92,"=ABE0-1NN",$I$3:$I$92,"&gt;=7",$I$3:$I$92,"&lt;=75")</f>
        <v>7</v>
      </c>
      <c r="Q8" s="7">
        <f>SUMIFS($R$3:$R$92,$C$3:$C$92,"=ABE0-1NN",$I$3:$I$92,"&gt;75",$I$3:$I$92,"&lt;=90")</f>
        <v>1</v>
      </c>
      <c r="R8">
        <v>1</v>
      </c>
    </row>
    <row r="9" spans="1:18">
      <c r="A9">
        <v>7</v>
      </c>
      <c r="B9" t="s">
        <v>21</v>
      </c>
      <c r="C9" t="s">
        <v>35</v>
      </c>
      <c r="E9">
        <v>39</v>
      </c>
      <c r="F9">
        <v>14</v>
      </c>
      <c r="G9">
        <v>36</v>
      </c>
      <c r="I9">
        <v>2</v>
      </c>
      <c r="J9">
        <v>8</v>
      </c>
      <c r="K9">
        <v>2</v>
      </c>
      <c r="M9" s="10"/>
      <c r="N9" s="7" t="s">
        <v>18</v>
      </c>
      <c r="O9" s="7">
        <f>SUMIFS($R$3:$R$92,$C$3:$C$92,"=PCR",$I$3:$I$92,"&lt;=6")</f>
        <v>0</v>
      </c>
      <c r="P9" s="7">
        <f>SUMIFS($R$3:$R$92,$C$3:$C$92,"=PCR",$I$3:$I$92,"&gt;=7",$I$3:$I$92,"&lt;=75")</f>
        <v>8</v>
      </c>
      <c r="Q9" s="7">
        <f>SUMIFS($R$3:$R$92,$C$3:$C$92,"=PCR",$I$3:$I$92,"&gt;75",$I$3:$I$92,"&lt;=90")</f>
        <v>1</v>
      </c>
      <c r="R9">
        <v>1</v>
      </c>
    </row>
    <row r="10" spans="1:18">
      <c r="A10">
        <v>8</v>
      </c>
      <c r="B10" t="s">
        <v>21</v>
      </c>
      <c r="C10" t="s">
        <v>36</v>
      </c>
      <c r="E10">
        <v>34</v>
      </c>
      <c r="F10">
        <v>39</v>
      </c>
      <c r="G10">
        <v>39</v>
      </c>
      <c r="I10">
        <v>3</v>
      </c>
      <c r="J10">
        <v>5</v>
      </c>
      <c r="K10">
        <v>3</v>
      </c>
      <c r="M10" s="10"/>
      <c r="N10" s="7" t="s">
        <v>19</v>
      </c>
      <c r="O10" s="7">
        <f>SUMIFS($R$3:$R$92,$C$3:$C$92,"=PLSR",$I$3:$I$92,"&lt;=6")</f>
        <v>0</v>
      </c>
      <c r="P10" s="7">
        <f>SUMIFS($R$3:$R$92,$C$3:$C$92,"=PLSR",$I$3:$I$92,"&gt;=7",$I$3:$I$92,"&lt;=75")</f>
        <v>7</v>
      </c>
      <c r="Q10" s="7">
        <f>SUMIFS($R$3:$R$92,$C$3:$C$92,"=PLSR",$I$3:$I$92,"&gt;75",$I$3:$I$92,"&lt;=90")</f>
        <v>2</v>
      </c>
      <c r="R10">
        <v>1</v>
      </c>
    </row>
    <row r="11" spans="1:18">
      <c r="A11">
        <v>9</v>
      </c>
      <c r="B11" t="s">
        <v>24</v>
      </c>
      <c r="C11" t="s">
        <v>35</v>
      </c>
      <c r="E11">
        <v>36</v>
      </c>
      <c r="F11">
        <v>18</v>
      </c>
      <c r="G11">
        <v>42</v>
      </c>
      <c r="I11">
        <v>4</v>
      </c>
      <c r="J11">
        <v>6</v>
      </c>
      <c r="K11">
        <v>4</v>
      </c>
      <c r="M11" s="10"/>
      <c r="N11" s="2" t="s">
        <v>20</v>
      </c>
      <c r="O11" s="2">
        <f>SUMIFS($R$3:$R$92,$C$3:$C$92,"=LReg",$I$3:$I$92,"&lt;=6")</f>
        <v>0</v>
      </c>
      <c r="P11" s="2">
        <f>SUMIFS($R$3:$R$92,$C$3:$C$92,"=LReg",$I$3:$I$92,"&gt;=7",$I$3:$I$92,"&lt;=75")</f>
        <v>3</v>
      </c>
      <c r="Q11" s="2">
        <f>SUMIFS($R$3:$R$92,$C$3:$C$92,"=LReg",$I$3:$I$92,"&gt;75",$I$3:$I$92,"&lt;=90")</f>
        <v>5</v>
      </c>
      <c r="R11">
        <v>1</v>
      </c>
    </row>
    <row r="12" spans="1:18">
      <c r="A12">
        <v>10</v>
      </c>
      <c r="B12" t="s">
        <v>24</v>
      </c>
      <c r="C12" t="s">
        <v>36</v>
      </c>
      <c r="E12">
        <v>25</v>
      </c>
      <c r="F12">
        <v>42</v>
      </c>
      <c r="G12">
        <v>25</v>
      </c>
      <c r="I12">
        <v>5</v>
      </c>
      <c r="J12">
        <v>13</v>
      </c>
      <c r="K12">
        <v>5</v>
      </c>
      <c r="M12" s="10"/>
      <c r="N12" s="2" t="s">
        <v>21</v>
      </c>
      <c r="O12" s="2">
        <f>SUMIFS($R$3:$R$92,$C$3:$C$92,"=SWR",$I$3:$I$92,"&lt;=6")</f>
        <v>0</v>
      </c>
      <c r="P12" s="2">
        <f>SUMIFS($R$3:$R$92,$C$3:$C$92,"=SWR",$I$3:$I$92,"&gt;=7",$I$3:$I$92,"&lt;=75")</f>
        <v>10</v>
      </c>
      <c r="Q12" s="2">
        <f>SUMIFS($R$3:$R$92,$C$3:$C$92,"=SWR",$I$3:$I$92,"&gt;75",$I$3:$I$92,"&lt;=90")</f>
        <v>0</v>
      </c>
      <c r="R12">
        <v>1</v>
      </c>
    </row>
    <row r="13" spans="1:18">
      <c r="A13">
        <v>11</v>
      </c>
      <c r="B13" t="s">
        <v>21</v>
      </c>
      <c r="C13" t="s">
        <v>38</v>
      </c>
      <c r="E13">
        <v>57</v>
      </c>
      <c r="F13">
        <v>25</v>
      </c>
      <c r="G13">
        <v>18</v>
      </c>
      <c r="I13">
        <v>6</v>
      </c>
      <c r="J13">
        <v>12</v>
      </c>
      <c r="K13">
        <v>6</v>
      </c>
      <c r="M13" s="11"/>
      <c r="N13" s="4" t="s">
        <v>22</v>
      </c>
      <c r="O13" s="4">
        <f>SUMIFS($R$3:$R$92,$C$3:$C$92,"=NNet",$I$3:$I$92,"&lt;=6")</f>
        <v>0</v>
      </c>
      <c r="P13" s="4">
        <f>SUMIFS($R$3:$R$92,$C$3:$C$92,"=NNet",$I$3:$I$92,"&gt;=7",$I$3:$I$92,"&lt;=75")</f>
        <v>3</v>
      </c>
      <c r="Q13" s="4">
        <f>SUMIFS($R$3:$R$92,$C$3:$C$92,"=NNet",$I$3:$I$92,"&gt;75",$I$3:$I$92,"&lt;=90")</f>
        <v>6</v>
      </c>
      <c r="R13">
        <v>1</v>
      </c>
    </row>
    <row r="14" spans="1:18">
      <c r="A14">
        <v>12</v>
      </c>
      <c r="B14" t="s">
        <v>26</v>
      </c>
      <c r="C14" t="s">
        <v>38</v>
      </c>
      <c r="E14">
        <v>16</v>
      </c>
      <c r="F14">
        <v>7</v>
      </c>
      <c r="G14">
        <v>52</v>
      </c>
      <c r="I14">
        <v>14</v>
      </c>
      <c r="J14">
        <v>9</v>
      </c>
      <c r="K14">
        <v>14</v>
      </c>
      <c r="M14" s="12" t="s">
        <v>32</v>
      </c>
      <c r="N14" s="3" t="s">
        <v>21</v>
      </c>
      <c r="O14" s="2">
        <f>SUMIFS($R$3:$R$92,$B$3:$B$92,"=SWR",$I$3:$I$92,"&lt;=6")</f>
        <v>3</v>
      </c>
      <c r="P14" s="2">
        <f>SUMIFS($R$3:$R$92,$B$3:$B$92,"=SWR",$I$3:$I$92,"&gt;=7",$I$3:$I$92,"&lt;=75")</f>
        <v>6</v>
      </c>
      <c r="Q14" s="2">
        <f>SUMIFS($R$3:$R$92,$B$3:$B$92,"=SWR",$I$3:$I$92,"&gt;75",$I$3:$I$92,"&lt;=90")</f>
        <v>0</v>
      </c>
      <c r="R14">
        <v>1</v>
      </c>
    </row>
    <row r="15" spans="1:18">
      <c r="A15">
        <v>13</v>
      </c>
      <c r="B15" t="s">
        <v>21</v>
      </c>
      <c r="C15" t="s">
        <v>37</v>
      </c>
      <c r="E15">
        <v>52</v>
      </c>
      <c r="F15">
        <v>8</v>
      </c>
      <c r="G15">
        <v>16</v>
      </c>
      <c r="I15">
        <v>9</v>
      </c>
      <c r="J15">
        <v>10</v>
      </c>
      <c r="K15">
        <v>9</v>
      </c>
      <c r="M15" s="13"/>
      <c r="N15" s="3" t="s">
        <v>24</v>
      </c>
      <c r="O15" s="2">
        <f>SUMIFS($R$3:$R$92,$B$3:$B$92,"=SFS",$I$3:$I$92,"&lt;=6")</f>
        <v>2</v>
      </c>
      <c r="P15" s="2">
        <f>SUMIFS($R$3:$R$92,$B$3:$B$92,"=SFS",$I$3:$I$92,"&gt;=7",$I$3:$I$92,"&lt;=75")</f>
        <v>7</v>
      </c>
      <c r="Q15" s="2">
        <f>SUMIFS($R$3:$R$92,$B$3:$B$92,"=SFS",$I$3:$I$92,"&gt;75",$I$3:$I$92,"&lt;=90")</f>
        <v>0</v>
      </c>
      <c r="R15">
        <v>1</v>
      </c>
    </row>
    <row r="16" spans="1:18">
      <c r="A16">
        <v>14</v>
      </c>
      <c r="B16" t="s">
        <v>24</v>
      </c>
      <c r="C16" t="s">
        <v>37</v>
      </c>
      <c r="E16">
        <v>26</v>
      </c>
      <c r="F16">
        <v>52</v>
      </c>
      <c r="G16">
        <v>7</v>
      </c>
      <c r="I16">
        <v>10</v>
      </c>
      <c r="J16">
        <v>26</v>
      </c>
      <c r="K16">
        <v>10</v>
      </c>
      <c r="M16" s="13"/>
      <c r="N16" s="8" t="s">
        <v>25</v>
      </c>
      <c r="O16" s="7">
        <f>SUMIFS($R$3:$R$92,$B$3:$B$92,"=none",$I$3:$I$92,"&lt;=6")</f>
        <v>0</v>
      </c>
      <c r="P16" s="7">
        <f>SUMIFS($R$3:$R$92,$B$3:$B$92,"=none",$I$3:$I$92,"&gt;=7",$I$3:$I$92,"&lt;=75")</f>
        <v>9</v>
      </c>
      <c r="Q16" s="7">
        <f>SUMIFS($R$3:$R$92,$B$3:$B$92,"=none",$I$3:$I$92,"&gt;75",$I$3:$I$92,"&lt;=90")</f>
        <v>0</v>
      </c>
      <c r="R16">
        <v>1</v>
      </c>
    </row>
    <row r="17" spans="1:18">
      <c r="A17">
        <v>15</v>
      </c>
      <c r="B17" t="s">
        <v>28</v>
      </c>
      <c r="C17" t="s">
        <v>19</v>
      </c>
      <c r="E17">
        <v>27</v>
      </c>
      <c r="F17">
        <v>16</v>
      </c>
      <c r="G17">
        <v>8</v>
      </c>
      <c r="I17">
        <v>34</v>
      </c>
      <c r="J17">
        <v>27</v>
      </c>
      <c r="K17">
        <v>34</v>
      </c>
      <c r="M17" s="13"/>
      <c r="N17" s="8" t="s">
        <v>26</v>
      </c>
      <c r="O17" s="7">
        <f>SUMIFS($R$3:$R$92,$B$3:$B$92,"=log",$I$3:$I$92,"&lt;=6")</f>
        <v>1</v>
      </c>
      <c r="P17" s="7">
        <f>SUMIFS($R$3:$R$92,$B$3:$B$92,"=log",$I$3:$I$92,"&gt;=7",$I$3:$I$92,"&lt;=75")</f>
        <v>6</v>
      </c>
      <c r="Q17" s="7">
        <f>SUMIFS($R$3:$R$92,$B$3:$B$92,"=log",$I$3:$I$92,"&gt;75",$I$3:$I$92,"&lt;=90")</f>
        <v>2</v>
      </c>
      <c r="R17">
        <v>1</v>
      </c>
    </row>
    <row r="18" spans="1:18">
      <c r="A18">
        <v>16</v>
      </c>
      <c r="B18" t="s">
        <v>21</v>
      </c>
      <c r="C18" t="s">
        <v>18</v>
      </c>
      <c r="E18">
        <v>24</v>
      </c>
      <c r="F18">
        <v>24</v>
      </c>
      <c r="G18">
        <v>24</v>
      </c>
      <c r="I18">
        <v>36</v>
      </c>
      <c r="J18">
        <v>14</v>
      </c>
      <c r="K18">
        <v>36</v>
      </c>
      <c r="M18" s="13"/>
      <c r="N18" s="8" t="s">
        <v>27</v>
      </c>
      <c r="O18" s="7">
        <f>SUMIFS($R$3:$R$92,$B$3:$B$92,"=norm",$I$3:$I$92,"&lt;=6")</f>
        <v>0</v>
      </c>
      <c r="P18" s="7">
        <f>SUMIFS($R$3:$R$92,$B$3:$B$92,"=norm",$I$3:$I$92,"&gt;=7",$I$3:$I$92,"&lt;=75")</f>
        <v>8</v>
      </c>
      <c r="Q18" s="7">
        <f>SUMIFS($R$3:$R$92,$B$3:$B$92,"=norm",$I$3:$I$92,"&gt;75",$I$3:$I$92,"&lt;=90")</f>
        <v>1</v>
      </c>
      <c r="R18">
        <v>1</v>
      </c>
    </row>
    <row r="19" spans="1:18">
      <c r="A19">
        <v>17</v>
      </c>
      <c r="B19" t="s">
        <v>25</v>
      </c>
      <c r="C19" t="s">
        <v>19</v>
      </c>
      <c r="E19">
        <v>18</v>
      </c>
      <c r="F19">
        <v>28</v>
      </c>
      <c r="G19">
        <v>28</v>
      </c>
      <c r="I19">
        <v>18</v>
      </c>
      <c r="J19">
        <v>23</v>
      </c>
      <c r="K19">
        <v>26</v>
      </c>
      <c r="M19" s="13"/>
      <c r="N19" s="8" t="s">
        <v>28</v>
      </c>
      <c r="O19" s="7">
        <f>SUMIFS($R$3:$R$92,$B$3:$B$92,"=PCA",$I$3:$I$92,"&lt;=6")</f>
        <v>0</v>
      </c>
      <c r="P19" s="7">
        <f>SUMIFS($R$3:$R$92,$B$3:$B$92,"=PCA",$I$3:$I$92,"&gt;=7",$I$3:$I$92,"&lt;=75")</f>
        <v>8</v>
      </c>
      <c r="Q19" s="7">
        <f>SUMIFS($R$3:$R$92,$B$3:$B$92,"=PCA",$I$3:$I$92,"&gt;75",$I$3:$I$92,"&lt;=90")</f>
        <v>1</v>
      </c>
      <c r="R19">
        <v>1</v>
      </c>
    </row>
    <row r="20" spans="1:18">
      <c r="A20">
        <v>18</v>
      </c>
      <c r="B20" t="s">
        <v>24</v>
      </c>
      <c r="C20" t="s">
        <v>38</v>
      </c>
      <c r="E20">
        <v>7</v>
      </c>
      <c r="F20">
        <v>29</v>
      </c>
      <c r="G20">
        <v>15</v>
      </c>
      <c r="I20">
        <v>26</v>
      </c>
      <c r="J20">
        <v>34</v>
      </c>
      <c r="K20">
        <v>27</v>
      </c>
      <c r="M20" s="13"/>
      <c r="N20" s="3" t="s">
        <v>29</v>
      </c>
      <c r="O20" s="2">
        <f>SUMIFS($R$3:$R$92,$B$3:$B$92,"=freq5bin",$I$3:$I$92,"&lt;=6")</f>
        <v>0</v>
      </c>
      <c r="P20" s="2">
        <f>SUMIFS($R$3:$R$92,$B$3:$B$92,"=freq5bin",$I$3:$I$92,"&gt;=7",$I$3:$I$92,"&lt;=75")</f>
        <v>6</v>
      </c>
      <c r="Q20" s="2">
        <f>SUMIFS($R$3:$R$92,$B$3:$B$92,"=freq5bin",$I$3:$I$92,"&gt;75",$I$3:$I$92,"&lt;=90")</f>
        <v>3</v>
      </c>
      <c r="R20">
        <v>1</v>
      </c>
    </row>
    <row r="21" spans="1:18">
      <c r="A21">
        <v>19</v>
      </c>
      <c r="B21" t="s">
        <v>28</v>
      </c>
      <c r="C21" t="s">
        <v>18</v>
      </c>
      <c r="E21">
        <v>8</v>
      </c>
      <c r="F21">
        <v>37</v>
      </c>
      <c r="G21">
        <v>17</v>
      </c>
      <c r="I21">
        <v>27</v>
      </c>
      <c r="J21">
        <v>36</v>
      </c>
      <c r="K21">
        <v>18</v>
      </c>
      <c r="M21" s="13"/>
      <c r="N21" s="3" t="s">
        <v>40</v>
      </c>
      <c r="O21" s="2">
        <f>SUMIFS($R$3:$R$92,$B$3:$B$92,"=width3bin",$I$3:$I$92,"&lt;=6")</f>
        <v>0</v>
      </c>
      <c r="P21" s="2">
        <f>SUMIFS($R$3:$R$92,$B$3:$B$92,"=width3bin",$I$3:$I$92,"&gt;=7",$I$3:$I$92,"&lt;=75")</f>
        <v>7</v>
      </c>
      <c r="Q21" s="2">
        <f>SUMIFS($R$3:$R$92,$B$3:$B$92,"=width3bin",$I$3:$I$92,"&gt;75",$I$3:$I$92,"&lt;=90")</f>
        <v>2</v>
      </c>
      <c r="R21">
        <v>1</v>
      </c>
    </row>
    <row r="22" spans="1:18">
      <c r="A22">
        <v>20</v>
      </c>
      <c r="B22" t="s">
        <v>25</v>
      </c>
      <c r="C22" t="s">
        <v>18</v>
      </c>
      <c r="E22">
        <v>28</v>
      </c>
      <c r="F22">
        <v>15</v>
      </c>
      <c r="G22">
        <v>29</v>
      </c>
      <c r="I22">
        <v>23</v>
      </c>
      <c r="J22">
        <v>18</v>
      </c>
      <c r="K22">
        <v>23</v>
      </c>
      <c r="M22" s="13"/>
      <c r="N22" s="3" t="s">
        <v>30</v>
      </c>
      <c r="O22" s="2">
        <f>SUMIFS($R$3:$R$92,$B$3:$B$92,"=width5bin",$I$3:$I$92,"&lt;=6")</f>
        <v>0</v>
      </c>
      <c r="P22" s="2">
        <f>SUMIFS($R$3:$R$92,$B$3:$B$92,"=width5bin",$I$3:$I$92,"&gt;=7",$I$3:$I$92,"&lt;=75")</f>
        <v>7</v>
      </c>
      <c r="Q22" s="2">
        <f>SUMIFS($R$3:$R$92,$B$3:$B$92,"=width5bin",$I$3:$I$92,"&gt;75",$I$3:$I$92,"&lt;=90")</f>
        <v>2</v>
      </c>
      <c r="R22">
        <v>1</v>
      </c>
    </row>
    <row r="23" spans="1:18">
      <c r="A23">
        <v>21</v>
      </c>
      <c r="B23" t="s">
        <v>28</v>
      </c>
      <c r="C23" t="s">
        <v>35</v>
      </c>
      <c r="E23">
        <v>47</v>
      </c>
      <c r="F23">
        <v>17</v>
      </c>
      <c r="G23">
        <v>26</v>
      </c>
      <c r="I23">
        <v>47</v>
      </c>
      <c r="J23">
        <v>39</v>
      </c>
      <c r="K23">
        <v>39</v>
      </c>
      <c r="M23" s="14"/>
      <c r="N23" s="5" t="s">
        <v>31</v>
      </c>
      <c r="O23" s="4">
        <f>SUMIFS($R$3:$R$92,$B$3:$B$92,"=freq3bin",$I$3:$I$92,"&lt;=6")</f>
        <v>0</v>
      </c>
      <c r="P23" s="4">
        <f>SUMIFS($R$3:$R$92,$B$3:$B$92,"=freq3bin",$I$3:$I$92,"&gt;=7",$I$3:$I$92,"&lt;=75")</f>
        <v>5</v>
      </c>
      <c r="Q23" s="4">
        <f>SUMIFS($R$3:$R$92,$B$3:$B$92,"=freq3bin",$I$3:$I$92,"&gt;75",$I$3:$I$92,"&lt;=90")</f>
        <v>4</v>
      </c>
      <c r="R23">
        <v>1</v>
      </c>
    </row>
    <row r="24" spans="1:18">
      <c r="A24">
        <v>22</v>
      </c>
      <c r="B24" t="s">
        <v>28</v>
      </c>
      <c r="C24" t="s">
        <v>36</v>
      </c>
      <c r="E24">
        <v>15</v>
      </c>
      <c r="F24">
        <v>19</v>
      </c>
      <c r="G24">
        <v>27</v>
      </c>
      <c r="I24">
        <v>30</v>
      </c>
      <c r="J24">
        <v>43</v>
      </c>
      <c r="K24">
        <v>47</v>
      </c>
      <c r="O24" s="1"/>
      <c r="P24" s="1"/>
      <c r="Q24" s="1"/>
      <c r="R24">
        <v>1</v>
      </c>
    </row>
    <row r="25" spans="1:18">
      <c r="A25">
        <v>23</v>
      </c>
      <c r="B25" t="s">
        <v>29</v>
      </c>
      <c r="C25" t="s">
        <v>37</v>
      </c>
      <c r="E25">
        <v>17</v>
      </c>
      <c r="F25">
        <v>20</v>
      </c>
      <c r="G25">
        <v>37</v>
      </c>
      <c r="I25">
        <v>31</v>
      </c>
      <c r="J25">
        <v>47</v>
      </c>
      <c r="K25">
        <v>25</v>
      </c>
      <c r="M25" s="15" t="s">
        <v>49</v>
      </c>
      <c r="N25" s="16"/>
      <c r="O25" s="16"/>
      <c r="P25" s="16"/>
      <c r="Q25" s="16"/>
      <c r="R25">
        <v>1</v>
      </c>
    </row>
    <row r="26" spans="1:18">
      <c r="A26">
        <v>24</v>
      </c>
      <c r="B26" t="s">
        <v>21</v>
      </c>
      <c r="C26" t="s">
        <v>19</v>
      </c>
      <c r="E26">
        <v>29</v>
      </c>
      <c r="F26">
        <v>1</v>
      </c>
      <c r="G26">
        <v>47</v>
      </c>
      <c r="I26">
        <v>39</v>
      </c>
      <c r="J26">
        <v>25</v>
      </c>
      <c r="K26">
        <v>30</v>
      </c>
      <c r="M26" s="17"/>
      <c r="N26" s="18"/>
      <c r="O26" s="2" t="s">
        <v>11</v>
      </c>
      <c r="P26" s="3" t="s">
        <v>12</v>
      </c>
      <c r="Q26" s="3" t="s">
        <v>13</v>
      </c>
      <c r="R26">
        <v>1</v>
      </c>
    </row>
    <row r="27" spans="1:18">
      <c r="A27">
        <v>25</v>
      </c>
      <c r="B27" t="s">
        <v>24</v>
      </c>
      <c r="C27" t="s">
        <v>39</v>
      </c>
      <c r="E27">
        <v>37</v>
      </c>
      <c r="F27">
        <v>2</v>
      </c>
      <c r="G27">
        <v>19</v>
      </c>
      <c r="I27">
        <v>62</v>
      </c>
      <c r="J27">
        <v>16</v>
      </c>
      <c r="K27">
        <v>31</v>
      </c>
      <c r="M27" s="19"/>
      <c r="N27" s="20"/>
      <c r="O27" s="2" t="s">
        <v>14</v>
      </c>
      <c r="P27" s="3" t="s">
        <v>15</v>
      </c>
      <c r="Q27" s="3" t="s">
        <v>16</v>
      </c>
      <c r="R27">
        <v>1</v>
      </c>
    </row>
    <row r="28" spans="1:18">
      <c r="A28">
        <v>26</v>
      </c>
      <c r="B28" t="s">
        <v>27</v>
      </c>
      <c r="C28" t="s">
        <v>38</v>
      </c>
      <c r="E28">
        <v>62</v>
      </c>
      <c r="F28">
        <v>3</v>
      </c>
      <c r="G28">
        <v>20</v>
      </c>
      <c r="I28">
        <v>25</v>
      </c>
      <c r="J28">
        <v>32</v>
      </c>
      <c r="K28">
        <v>43</v>
      </c>
      <c r="M28" s="9" t="s">
        <v>23</v>
      </c>
      <c r="N28" s="3" t="s">
        <v>35</v>
      </c>
      <c r="O28" s="6">
        <f>SUMIFS($R$3:$R$92,$C$3:$C$92,"=CART (yes)",$J$3:$J$92,"&lt;=6")</f>
        <v>3</v>
      </c>
      <c r="P28" s="6">
        <f>SUMIFS($R$3:$R$92,$C$3:$C$92,"=CART (yes)",$J$3:$J$92,"&gt;=7",$J$3:$J$92,"&lt;=75")</f>
        <v>6</v>
      </c>
      <c r="Q28" s="6">
        <f>SUMIFS($R$3:$R$92,$C$3:$C$92,"=CART (yes)",$J$3:$J$92,"&gt;75",$J$3:$J$92,"&lt;=90")</f>
        <v>0</v>
      </c>
      <c r="R28">
        <v>1</v>
      </c>
    </row>
    <row r="29" spans="1:18">
      <c r="A29">
        <v>27</v>
      </c>
      <c r="B29" t="s">
        <v>25</v>
      </c>
      <c r="C29" t="s">
        <v>38</v>
      </c>
      <c r="E29">
        <v>56</v>
      </c>
      <c r="F29">
        <v>4</v>
      </c>
      <c r="G29">
        <v>3</v>
      </c>
      <c r="I29">
        <v>21</v>
      </c>
      <c r="J29">
        <v>33</v>
      </c>
      <c r="K29">
        <v>42</v>
      </c>
      <c r="M29" s="10"/>
      <c r="N29" s="2" t="s">
        <v>36</v>
      </c>
      <c r="O29" s="2">
        <f>SUMIFS($R$3:$R$92,$C$3:$C$92,"=CART (no)",$J$3:$J$92,"&lt;=6")</f>
        <v>3</v>
      </c>
      <c r="P29" s="2">
        <f>SUMIFS($R$3:$R$92,$C$3:$C$92,"=CART (no)",$J$3:$J$92,"&gt;=7",$J$3:$J$92,"&lt;=75")</f>
        <v>7</v>
      </c>
      <c r="Q29" s="2">
        <f>SUMIFS($R$3:$R$92,$C$3:$C$92,"=CART (no)",$J$3:$J$92,"&gt;75",$J$3:$J$92,"&lt;=90")</f>
        <v>0</v>
      </c>
      <c r="R29">
        <v>1</v>
      </c>
    </row>
    <row r="30" spans="1:18">
      <c r="A30">
        <v>28</v>
      </c>
      <c r="B30" t="s">
        <v>24</v>
      </c>
      <c r="C30" t="s">
        <v>18</v>
      </c>
      <c r="E30">
        <v>43</v>
      </c>
      <c r="F30">
        <v>5</v>
      </c>
      <c r="G30">
        <v>4</v>
      </c>
      <c r="I30">
        <v>22</v>
      </c>
      <c r="J30">
        <v>15</v>
      </c>
      <c r="K30">
        <v>62</v>
      </c>
      <c r="M30" s="10"/>
      <c r="N30" s="7" t="s">
        <v>37</v>
      </c>
      <c r="O30" s="7">
        <f>SUMIFS($R$3:$R$92,$C$3:$C$92,"=ABE0-5NN",$J$3:$J$92,"&lt;=6")</f>
        <v>0</v>
      </c>
      <c r="P30" s="7">
        <f>SUMIFS($R$3:$R$92,$C$3:$C$92,"=ABE0-5NN",$J$3:$J$92,"&gt;=7",$J$3:$J$92,"&lt;=75")</f>
        <v>9</v>
      </c>
      <c r="Q30" s="7">
        <f>SUMIFS($R$3:$R$92,$C$3:$C$92,"=ABE0-5NN",$J$3:$J$92,"&gt;75",$J$3:$J$92,"&lt;=90")</f>
        <v>0</v>
      </c>
      <c r="R30">
        <v>1</v>
      </c>
    </row>
    <row r="31" spans="1:18">
      <c r="A31">
        <v>29</v>
      </c>
      <c r="B31" t="s">
        <v>24</v>
      </c>
      <c r="C31" t="s">
        <v>19</v>
      </c>
      <c r="E31">
        <v>19</v>
      </c>
      <c r="F31">
        <v>6</v>
      </c>
      <c r="G31">
        <v>1</v>
      </c>
      <c r="I31">
        <v>42</v>
      </c>
      <c r="J31">
        <v>17</v>
      </c>
      <c r="K31">
        <v>52</v>
      </c>
      <c r="M31" s="10"/>
      <c r="N31" s="7" t="s">
        <v>38</v>
      </c>
      <c r="O31" s="7">
        <f>SUMIFS($R$3:$R$92,$C$3:$C$92,"=ABE0-1NN",$J$3:$J$92,"&lt;=6")</f>
        <v>0</v>
      </c>
      <c r="P31" s="7">
        <f>SUMIFS($R$3:$R$92,$C$3:$C$92,"=ABE0-1NN",$J$3:$J$92,"&gt;=7",$J$3:$J$92,"&lt;=75")</f>
        <v>9</v>
      </c>
      <c r="Q31" s="7">
        <f>SUMIFS($R$3:$R$92,$C$3:$C$92,"=ABE0-1NN",$J$3:$J$92,"&gt;75",$J$3:$J$92,"&lt;=90")</f>
        <v>0</v>
      </c>
      <c r="R31">
        <v>1</v>
      </c>
    </row>
    <row r="32" spans="1:18">
      <c r="A32">
        <v>30</v>
      </c>
      <c r="B32" t="s">
        <v>29</v>
      </c>
      <c r="C32" t="s">
        <v>35</v>
      </c>
      <c r="E32">
        <v>20</v>
      </c>
      <c r="F32">
        <v>26</v>
      </c>
      <c r="G32">
        <v>2</v>
      </c>
      <c r="I32">
        <v>43</v>
      </c>
      <c r="J32">
        <v>52</v>
      </c>
      <c r="K32">
        <v>21</v>
      </c>
      <c r="M32" s="10"/>
      <c r="N32" s="7" t="s">
        <v>18</v>
      </c>
      <c r="O32" s="7">
        <f>SUMIFS($R$3:$R$92,$C$3:$C$92,"=PCR",$J$3:$J$92,"&lt;=6")</f>
        <v>0</v>
      </c>
      <c r="P32" s="7">
        <f>SUMIFS($R$3:$R$92,$C$3:$C$92,"=PCR",$J$3:$J$92,"&gt;=7",$J$3:$J$92,"&lt;=75")</f>
        <v>8</v>
      </c>
      <c r="Q32" s="7">
        <f>SUMIFS($R$3:$R$92,$C$3:$C$92,"=PCR",$J$3:$J$92,"&gt;75",$J$3:$J$92,"&lt;=90")</f>
        <v>1</v>
      </c>
      <c r="R32">
        <v>1</v>
      </c>
    </row>
    <row r="33" spans="1:18">
      <c r="A33">
        <v>31</v>
      </c>
      <c r="B33" t="s">
        <v>29</v>
      </c>
      <c r="C33" t="s">
        <v>36</v>
      </c>
      <c r="E33">
        <v>3</v>
      </c>
      <c r="F33">
        <v>27</v>
      </c>
      <c r="G33">
        <v>57</v>
      </c>
      <c r="I33">
        <v>55</v>
      </c>
      <c r="J33">
        <v>42</v>
      </c>
      <c r="K33">
        <v>22</v>
      </c>
      <c r="M33" s="10"/>
      <c r="N33" s="7" t="s">
        <v>19</v>
      </c>
      <c r="O33" s="7">
        <f>SUMIFS($R$3:$R$92,$C$3:$C$92,"=PLSR",$J$3:$J$92,"&lt;=6")</f>
        <v>0</v>
      </c>
      <c r="P33" s="7">
        <f>SUMIFS($R$3:$R$92,$C$3:$C$92,"=PLSR",$J$3:$J$92,"&gt;=7",$J$3:$J$92,"&lt;=75")</f>
        <v>7</v>
      </c>
      <c r="Q33" s="7">
        <f>SUMIFS($R$3:$R$92,$C$3:$C$92,"=PLSR",$J$3:$J$92,"&gt;75",$J$3:$J$92,"&lt;=90")</f>
        <v>2</v>
      </c>
      <c r="R33">
        <v>1</v>
      </c>
    </row>
    <row r="34" spans="1:18">
      <c r="A34">
        <v>32</v>
      </c>
      <c r="B34" t="s">
        <v>30</v>
      </c>
      <c r="C34" t="s">
        <v>35</v>
      </c>
      <c r="E34">
        <v>4</v>
      </c>
      <c r="F34">
        <v>40</v>
      </c>
      <c r="G34">
        <v>43</v>
      </c>
      <c r="I34">
        <v>52</v>
      </c>
      <c r="J34">
        <v>30</v>
      </c>
      <c r="K34">
        <v>16</v>
      </c>
      <c r="M34" s="10"/>
      <c r="N34" s="2" t="s">
        <v>20</v>
      </c>
      <c r="O34" s="2">
        <f>SUMIFS($R$3:$R$92,$C$3:$C$92,"=LReg",$J$3:$J$92,"&lt;=6")</f>
        <v>0</v>
      </c>
      <c r="P34" s="2">
        <f>SUMIFS($R$3:$R$92,$C$3:$C$92,"=LReg",$J$3:$J$92,"&gt;=7",$J$3:$J$92,"&lt;=75")</f>
        <v>3</v>
      </c>
      <c r="Q34" s="2">
        <f>SUMIFS($R$3:$R$92,$C$3:$C$92,"=LReg",$J$3:$J$92,"&gt;75",$J$3:$J$92,"&lt;=90")</f>
        <v>5</v>
      </c>
      <c r="R34">
        <v>1</v>
      </c>
    </row>
    <row r="35" spans="1:18">
      <c r="A35">
        <v>33</v>
      </c>
      <c r="B35" t="s">
        <v>30</v>
      </c>
      <c r="C35" t="s">
        <v>36</v>
      </c>
      <c r="E35">
        <v>1</v>
      </c>
      <c r="F35">
        <v>41</v>
      </c>
      <c r="G35">
        <v>5</v>
      </c>
      <c r="I35">
        <v>16</v>
      </c>
      <c r="J35">
        <v>31</v>
      </c>
      <c r="K35">
        <v>55</v>
      </c>
      <c r="M35" s="10"/>
      <c r="N35" s="2" t="s">
        <v>21</v>
      </c>
      <c r="O35" s="2">
        <f>SUMIFS($R$3:$R$92,$C$3:$C$92,"=SWR",$J$3:$J$92,"&lt;=6")</f>
        <v>0</v>
      </c>
      <c r="P35" s="2">
        <f>SUMIFS($R$3:$R$92,$C$3:$C$92,"=SWR",$J$3:$J$92,"&gt;=7",$J$3:$J$92,"&lt;=75")</f>
        <v>9</v>
      </c>
      <c r="Q35" s="2">
        <f>SUMIFS($R$3:$R$92,$C$3:$C$92,"=SWR",$J$3:$J$92,"&gt;75",$J$3:$J$92,"&lt;=90")</f>
        <v>1</v>
      </c>
      <c r="R35">
        <v>1</v>
      </c>
    </row>
    <row r="36" spans="1:18">
      <c r="A36">
        <v>34</v>
      </c>
      <c r="B36" t="s">
        <v>27</v>
      </c>
      <c r="C36" t="s">
        <v>37</v>
      </c>
      <c r="E36">
        <v>2</v>
      </c>
      <c r="F36">
        <v>47</v>
      </c>
      <c r="G36">
        <v>6</v>
      </c>
      <c r="I36">
        <v>29</v>
      </c>
      <c r="J36">
        <v>19</v>
      </c>
      <c r="K36">
        <v>15</v>
      </c>
      <c r="M36" s="11"/>
      <c r="N36" s="4" t="s">
        <v>22</v>
      </c>
      <c r="O36" s="4">
        <f>SUMIFS($R$3:$R$92,$C$3:$C$92,"=NNet",$J$3:$J$92,"&lt;=6")</f>
        <v>0</v>
      </c>
      <c r="P36" s="4">
        <f>SUMIFS($R$3:$R$92,$C$3:$C$92,"=NNet",$J$3:$J$92,"&gt;=7",$J$3:$J$92,"&lt;=75")</f>
        <v>3</v>
      </c>
      <c r="Q36" s="4">
        <f>SUMIFS($R$3:$R$92,$C$3:$C$92,"=NNet",$J$3:$J$92,"&gt;75",$J$3:$J$92,"&lt;=90")</f>
        <v>6</v>
      </c>
      <c r="R36">
        <v>1</v>
      </c>
    </row>
    <row r="37" spans="1:18">
      <c r="A37">
        <v>35</v>
      </c>
      <c r="B37" t="s">
        <v>28</v>
      </c>
      <c r="C37" t="s">
        <v>21</v>
      </c>
      <c r="E37">
        <v>40</v>
      </c>
      <c r="F37">
        <v>43</v>
      </c>
      <c r="G37">
        <v>40</v>
      </c>
      <c r="I37">
        <v>19</v>
      </c>
      <c r="J37">
        <v>20</v>
      </c>
      <c r="K37">
        <v>17</v>
      </c>
      <c r="M37" s="12" t="s">
        <v>32</v>
      </c>
      <c r="N37" s="3" t="s">
        <v>21</v>
      </c>
      <c r="O37" s="2">
        <f>SUMIFS($R$3:$R$92,$B$3:$B$92,"=SWR",$J$3:$J$92,"&lt;=6")</f>
        <v>1</v>
      </c>
      <c r="P37" s="2">
        <f>SUMIFS($R$3:$R$92,$B$3:$B$92,"=SWR",$J$3:$J$92,"&gt;=7",$J$3:$J$92,"&lt;=75")</f>
        <v>8</v>
      </c>
      <c r="Q37" s="2">
        <f>SUMIFS($R$3:$R$92,$B$3:$B$92,"=SWR",$J$3:$J$92,"&gt;75",$J$3:$J$92,"&lt;=90")</f>
        <v>0</v>
      </c>
      <c r="R37">
        <v>1</v>
      </c>
    </row>
    <row r="38" spans="1:18">
      <c r="A38">
        <v>36</v>
      </c>
      <c r="B38" t="s">
        <v>25</v>
      </c>
      <c r="C38" t="s">
        <v>37</v>
      </c>
      <c r="E38">
        <v>41</v>
      </c>
      <c r="F38">
        <v>38</v>
      </c>
      <c r="G38">
        <v>41</v>
      </c>
      <c r="I38">
        <v>20</v>
      </c>
      <c r="J38">
        <v>50</v>
      </c>
      <c r="K38">
        <v>32</v>
      </c>
      <c r="M38" s="13"/>
      <c r="N38" s="3" t="s">
        <v>24</v>
      </c>
      <c r="O38" s="2">
        <f>SUMIFS($R$3:$R$92,$B$3:$B$92,"=SFS",$J$3:$J$92,"&lt;=6")</f>
        <v>1</v>
      </c>
      <c r="P38" s="2">
        <f>SUMIFS($R$3:$R$92,$B$3:$B$92,"=SFS",$J$3:$J$92,"&gt;=7",$J$3:$J$92,"&lt;=75")</f>
        <v>8</v>
      </c>
      <c r="Q38" s="2">
        <f>SUMIFS($R$3:$R$92,$B$3:$B$92,"=SFS",$J$3:$J$92,"&gt;75",$J$3:$J$92,"&lt;=90")</f>
        <v>0</v>
      </c>
      <c r="R38">
        <v>1</v>
      </c>
    </row>
    <row r="39" spans="1:18">
      <c r="A39">
        <v>37</v>
      </c>
      <c r="B39" t="s">
        <v>21</v>
      </c>
      <c r="C39" t="s">
        <v>21</v>
      </c>
      <c r="E39">
        <v>5</v>
      </c>
      <c r="F39">
        <v>35</v>
      </c>
      <c r="G39">
        <v>38</v>
      </c>
      <c r="I39">
        <v>50</v>
      </c>
      <c r="J39">
        <v>21</v>
      </c>
      <c r="K39">
        <v>33</v>
      </c>
      <c r="M39" s="13"/>
      <c r="N39" s="8" t="s">
        <v>25</v>
      </c>
      <c r="O39" s="7">
        <f>SUMIFS($R$3:$R$92,$B$3:$B$92,"=none",$J$3:$J$92,"&lt;=6")</f>
        <v>2</v>
      </c>
      <c r="P39" s="7">
        <f>SUMIFS($R$3:$R$92,$B$3:$B$92,"=none",$J$3:$J$92,"&gt;=7",$J$3:$J$92,"&lt;=75")</f>
        <v>7</v>
      </c>
      <c r="Q39" s="7">
        <f>SUMIFS($R$3:$R$92,$B$3:$B$92,"=none",$J$3:$J$92,"&gt;75",$J$3:$J$92,"&lt;=90")</f>
        <v>0</v>
      </c>
      <c r="R39">
        <v>1</v>
      </c>
    </row>
    <row r="40" spans="1:18">
      <c r="A40">
        <v>38</v>
      </c>
      <c r="B40" t="s">
        <v>24</v>
      </c>
      <c r="C40" t="s">
        <v>21</v>
      </c>
      <c r="E40">
        <v>6</v>
      </c>
      <c r="F40">
        <v>10</v>
      </c>
      <c r="G40">
        <v>35</v>
      </c>
      <c r="I40">
        <v>15</v>
      </c>
      <c r="J40">
        <v>22</v>
      </c>
      <c r="K40">
        <v>19</v>
      </c>
      <c r="M40" s="13"/>
      <c r="N40" s="8" t="s">
        <v>26</v>
      </c>
      <c r="O40" s="7">
        <f>SUMIFS($R$3:$R$92,$B$3:$B$92,"=log",$J$3:$J$92,"&lt;=6")</f>
        <v>1</v>
      </c>
      <c r="P40" s="7">
        <f>SUMIFS($R$3:$R$92,$B$3:$B$92,"=log",$J$3:$J$92,"&gt;=7",$J$3:$J$92,"&lt;=75")</f>
        <v>6</v>
      </c>
      <c r="Q40" s="7">
        <f>SUMIFS($R$3:$R$92,$B$3:$B$92,"=log",$J$3:$J$92,"&gt;75",$J$3:$J$92,"&lt;=90")</f>
        <v>2</v>
      </c>
      <c r="R40">
        <v>1</v>
      </c>
    </row>
    <row r="41" spans="1:18">
      <c r="A41">
        <v>39</v>
      </c>
      <c r="B41" t="s">
        <v>26</v>
      </c>
      <c r="C41" t="s">
        <v>37</v>
      </c>
      <c r="E41">
        <v>46</v>
      </c>
      <c r="F41">
        <v>9</v>
      </c>
      <c r="G41">
        <v>56</v>
      </c>
      <c r="I41">
        <v>17</v>
      </c>
      <c r="J41">
        <v>59</v>
      </c>
      <c r="K41">
        <v>20</v>
      </c>
      <c r="M41" s="13"/>
      <c r="N41" s="8" t="s">
        <v>27</v>
      </c>
      <c r="O41" s="7">
        <f>SUMIFS($R$3:$R$92,$B$3:$B$92,"=norm",$J$3:$J$92,"&lt;=6")</f>
        <v>1</v>
      </c>
      <c r="P41" s="7">
        <f>SUMIFS($R$3:$R$92,$B$3:$B$92,"=norm",$J$3:$J$92,"&gt;=7",$J$3:$J$92,"&lt;=75")</f>
        <v>7</v>
      </c>
      <c r="Q41" s="7">
        <f>SUMIFS($R$3:$R$92,$B$3:$B$92,"=norm",$J$3:$J$92,"&gt;75",$J$3:$J$92,"&lt;=90")</f>
        <v>1</v>
      </c>
      <c r="R41">
        <v>1</v>
      </c>
    </row>
    <row r="42" spans="1:18">
      <c r="A42">
        <v>40</v>
      </c>
      <c r="B42" t="s">
        <v>27</v>
      </c>
      <c r="C42" t="s">
        <v>21</v>
      </c>
      <c r="E42">
        <v>48</v>
      </c>
      <c r="F42">
        <v>50</v>
      </c>
      <c r="G42">
        <v>50</v>
      </c>
      <c r="I42">
        <v>28</v>
      </c>
      <c r="J42">
        <v>24</v>
      </c>
      <c r="K42">
        <v>50</v>
      </c>
      <c r="M42" s="13"/>
      <c r="N42" s="8" t="s">
        <v>28</v>
      </c>
      <c r="O42" s="7">
        <f>SUMIFS($R$3:$R$92,$B$3:$B$92,"=PCA",$J$3:$J$92,"&lt;=6")</f>
        <v>0</v>
      </c>
      <c r="P42" s="7">
        <f>SUMIFS($R$3:$R$92,$B$3:$B$92,"=PCA",$J$3:$J$92,"&gt;=7",$J$3:$J$92,"&lt;=75")</f>
        <v>8</v>
      </c>
      <c r="Q42" s="7">
        <f>SUMIFS($R$3:$R$92,$B$3:$B$92,"=PCA",$J$3:$J$92,"&gt;75",$J$3:$J$92,"&lt;=90")</f>
        <v>1</v>
      </c>
      <c r="R42">
        <v>1</v>
      </c>
    </row>
    <row r="43" spans="1:18">
      <c r="A43">
        <v>41</v>
      </c>
      <c r="B43" t="s">
        <v>25</v>
      </c>
      <c r="C43" t="s">
        <v>21</v>
      </c>
      <c r="E43">
        <v>38</v>
      </c>
      <c r="F43">
        <v>56</v>
      </c>
      <c r="G43">
        <v>10</v>
      </c>
      <c r="I43">
        <v>32</v>
      </c>
      <c r="J43">
        <v>62</v>
      </c>
      <c r="K43">
        <v>29</v>
      </c>
      <c r="M43" s="13"/>
      <c r="N43" s="3" t="s">
        <v>29</v>
      </c>
      <c r="O43" s="2">
        <f>SUMIFS($R$3:$R$92,$B$3:$B$92,"=freq5bin",$J$3:$J$92,"&lt;=6")</f>
        <v>0</v>
      </c>
      <c r="P43" s="2">
        <f>SUMIFS($R$3:$R$92,$B$3:$B$92,"=freq5bin",$J$3:$J$92,"&gt;=7",$J$3:$J$92,"&lt;=75")</f>
        <v>6</v>
      </c>
      <c r="Q43" s="2">
        <f>SUMIFS($R$3:$R$92,$B$3:$B$92,"=freq5bin",$J$3:$J$92,"&gt;75",$J$3:$J$92,"&lt;=90")</f>
        <v>3</v>
      </c>
      <c r="R43">
        <v>1</v>
      </c>
    </row>
    <row r="44" spans="1:18">
      <c r="A44">
        <v>42</v>
      </c>
      <c r="B44" t="s">
        <v>31</v>
      </c>
      <c r="C44" t="s">
        <v>37</v>
      </c>
      <c r="E44">
        <v>50</v>
      </c>
      <c r="F44">
        <v>46</v>
      </c>
      <c r="G44">
        <v>62</v>
      </c>
      <c r="I44">
        <v>33</v>
      </c>
      <c r="J44">
        <v>44</v>
      </c>
      <c r="K44">
        <v>24</v>
      </c>
      <c r="M44" s="13"/>
      <c r="N44" s="3" t="s">
        <v>40</v>
      </c>
      <c r="O44" s="2">
        <f>SUMIFS($R$3:$R$92,$B$3:$B$92,"=width3bin",$J$3:$J$92,"&lt;=6")</f>
        <v>0</v>
      </c>
      <c r="P44" s="2">
        <f>SUMIFS($R$3:$R$92,$B$3:$B$92,"=width3bin",$J$3:$J$92,"&gt;=7",$J$3:$J$92,"&lt;=75")</f>
        <v>7</v>
      </c>
      <c r="Q44" s="2">
        <f>SUMIFS($R$3:$R$92,$B$3:$B$92,"=width3bin",$J$3:$J$92,"&gt;75",$J$3:$J$92,"&lt;=90")</f>
        <v>2</v>
      </c>
      <c r="R44">
        <v>1</v>
      </c>
    </row>
    <row r="45" spans="1:18">
      <c r="A45">
        <v>43</v>
      </c>
      <c r="B45" t="s">
        <v>28</v>
      </c>
      <c r="C45" t="s">
        <v>37</v>
      </c>
      <c r="E45">
        <v>35</v>
      </c>
      <c r="F45">
        <v>48</v>
      </c>
      <c r="G45">
        <v>9</v>
      </c>
      <c r="I45">
        <v>37</v>
      </c>
      <c r="J45">
        <v>45</v>
      </c>
      <c r="K45">
        <v>28</v>
      </c>
      <c r="M45" s="13"/>
      <c r="N45" s="3" t="s">
        <v>30</v>
      </c>
      <c r="O45" s="2">
        <f>SUMIFS($R$3:$R$92,$B$3:$B$92,"=width5bin",$J$3:$J$92,"&lt;=6")</f>
        <v>0</v>
      </c>
      <c r="P45" s="2">
        <f>SUMIFS($R$3:$R$92,$B$3:$B$92,"=width5bin",$J$3:$J$92,"&gt;=7",$J$3:$J$92,"&lt;=75")</f>
        <v>8</v>
      </c>
      <c r="Q45" s="2">
        <f>SUMIFS($R$3:$R$92,$B$3:$B$92,"=width5bin",$J$3:$J$92,"&gt;75",$J$3:$J$92,"&lt;=90")</f>
        <v>1</v>
      </c>
      <c r="R45">
        <v>1</v>
      </c>
    </row>
    <row r="46" spans="1:18">
      <c r="A46">
        <v>44</v>
      </c>
      <c r="B46" t="s">
        <v>40</v>
      </c>
      <c r="C46" t="s">
        <v>35</v>
      </c>
      <c r="E46">
        <v>10</v>
      </c>
      <c r="F46">
        <v>57</v>
      </c>
      <c r="G46">
        <v>46</v>
      </c>
      <c r="I46">
        <v>24</v>
      </c>
      <c r="J46">
        <v>35</v>
      </c>
      <c r="K46">
        <v>59</v>
      </c>
      <c r="M46" s="14"/>
      <c r="N46" s="5" t="s">
        <v>31</v>
      </c>
      <c r="O46" s="4">
        <f>SUMIFS($R$3:$R$92,$B$3:$B$92,"=freq3bin",$J$3:$J$92,"&lt;=6")</f>
        <v>0</v>
      </c>
      <c r="P46" s="4">
        <f>SUMIFS($R$3:$R$92,$B$3:$B$92,"=freq3bin",$J$3:$J$92,"&gt;=7",$J$3:$J$92,"&lt;=75")</f>
        <v>4</v>
      </c>
      <c r="Q46" s="4">
        <f>SUMIFS($R$3:$R$92,$B$3:$B$92,"=freq3bin",$J$3:$J$92,"&gt;75",$J$3:$J$92,"&lt;=90")</f>
        <v>5</v>
      </c>
      <c r="R46">
        <v>1</v>
      </c>
    </row>
    <row r="47" spans="1:18">
      <c r="A47">
        <v>45</v>
      </c>
      <c r="B47" t="s">
        <v>40</v>
      </c>
      <c r="C47" t="s">
        <v>36</v>
      </c>
      <c r="E47">
        <v>9</v>
      </c>
      <c r="F47">
        <v>55</v>
      </c>
      <c r="G47">
        <v>48</v>
      </c>
      <c r="I47">
        <v>57</v>
      </c>
      <c r="J47">
        <v>55</v>
      </c>
      <c r="K47">
        <v>37</v>
      </c>
      <c r="O47" s="1"/>
      <c r="P47" s="1"/>
      <c r="Q47" s="1"/>
      <c r="R47">
        <v>1</v>
      </c>
    </row>
    <row r="48" spans="1:18">
      <c r="A48">
        <v>46</v>
      </c>
      <c r="B48" t="s">
        <v>28</v>
      </c>
      <c r="C48" t="s">
        <v>41</v>
      </c>
      <c r="E48">
        <v>53</v>
      </c>
      <c r="F48">
        <v>32</v>
      </c>
      <c r="G48">
        <v>55</v>
      </c>
      <c r="I48">
        <v>59</v>
      </c>
      <c r="J48">
        <v>28</v>
      </c>
      <c r="K48">
        <v>35</v>
      </c>
      <c r="M48" s="15" t="s">
        <v>50</v>
      </c>
      <c r="N48" s="16"/>
      <c r="O48" s="16"/>
      <c r="P48" s="16"/>
      <c r="Q48" s="16"/>
      <c r="R48">
        <v>1</v>
      </c>
    </row>
    <row r="49" spans="1:18">
      <c r="A49">
        <v>47</v>
      </c>
      <c r="B49" t="s">
        <v>40</v>
      </c>
      <c r="C49" t="s">
        <v>37</v>
      </c>
      <c r="E49">
        <v>55</v>
      </c>
      <c r="F49">
        <v>33</v>
      </c>
      <c r="G49">
        <v>53</v>
      </c>
      <c r="I49">
        <v>56</v>
      </c>
      <c r="J49">
        <v>37</v>
      </c>
      <c r="K49">
        <v>44</v>
      </c>
      <c r="M49" s="17"/>
      <c r="N49" s="18"/>
      <c r="O49" s="2" t="s">
        <v>11</v>
      </c>
      <c r="P49" s="3" t="s">
        <v>12</v>
      </c>
      <c r="Q49" s="3" t="s">
        <v>13</v>
      </c>
      <c r="R49">
        <v>1</v>
      </c>
    </row>
    <row r="50" spans="1:18">
      <c r="A50">
        <v>48</v>
      </c>
      <c r="B50" t="s">
        <v>25</v>
      </c>
      <c r="C50" t="s">
        <v>41</v>
      </c>
      <c r="E50">
        <v>69</v>
      </c>
      <c r="F50">
        <v>62</v>
      </c>
      <c r="G50">
        <v>32</v>
      </c>
      <c r="I50">
        <v>60</v>
      </c>
      <c r="J50">
        <v>29</v>
      </c>
      <c r="K50">
        <v>45</v>
      </c>
      <c r="M50" s="19"/>
      <c r="N50" s="20"/>
      <c r="O50" s="2" t="s">
        <v>14</v>
      </c>
      <c r="P50" s="3" t="s">
        <v>15</v>
      </c>
      <c r="Q50" s="3" t="s">
        <v>16</v>
      </c>
      <c r="R50">
        <v>1</v>
      </c>
    </row>
    <row r="51" spans="1:18">
      <c r="A51">
        <v>49</v>
      </c>
      <c r="B51" t="s">
        <v>30</v>
      </c>
      <c r="C51" t="s">
        <v>21</v>
      </c>
      <c r="E51">
        <v>59</v>
      </c>
      <c r="F51">
        <v>21</v>
      </c>
      <c r="G51">
        <v>33</v>
      </c>
      <c r="I51">
        <v>61</v>
      </c>
      <c r="J51">
        <v>49</v>
      </c>
      <c r="K51">
        <v>46</v>
      </c>
      <c r="M51" s="9" t="s">
        <v>23</v>
      </c>
      <c r="N51" s="3" t="s">
        <v>35</v>
      </c>
      <c r="O51" s="6">
        <f>SUMIFS($R$3:$R$92,$C$3:$C$92,"=CART (yes)",$K$3:$K$92,"&lt;=6")</f>
        <v>2</v>
      </c>
      <c r="P51" s="6">
        <f>SUMIFS($R$3:$R$92,$C$3:$C$92,"=CART (yes)",$K$3:$K$92,"&gt;=7",$K$3:$K$92,"&lt;=75")</f>
        <v>7</v>
      </c>
      <c r="Q51" s="6">
        <f>SUMIFS($R$3:$R$92,$C$3:$C$92,"=CART (yes)",$K$3:$K$92,"&gt;75",$K$3:$K$92,"&lt;=90")</f>
        <v>0</v>
      </c>
      <c r="R51">
        <v>1</v>
      </c>
    </row>
    <row r="52" spans="1:18">
      <c r="A52">
        <v>50</v>
      </c>
      <c r="B52" t="s">
        <v>30</v>
      </c>
      <c r="C52" t="s">
        <v>38</v>
      </c>
      <c r="E52">
        <v>54</v>
      </c>
      <c r="F52">
        <v>22</v>
      </c>
      <c r="G52">
        <v>54</v>
      </c>
      <c r="I52">
        <v>46</v>
      </c>
      <c r="J52">
        <v>46</v>
      </c>
      <c r="K52">
        <v>48</v>
      </c>
      <c r="M52" s="10"/>
      <c r="N52" s="2" t="s">
        <v>36</v>
      </c>
      <c r="O52" s="2">
        <f>SUMIFS($R$3:$R$92,$C$3:$C$92,"=CART (no)",$K$3:$K$92,"&lt;=6")</f>
        <v>3</v>
      </c>
      <c r="P52" s="2">
        <f>SUMIFS($R$3:$R$92,$C$3:$C$92,"=CART (no)",$K$3:$K$92,"&gt;=7",$K$3:$K$92,"&lt;=75")</f>
        <v>7</v>
      </c>
      <c r="Q52" s="2">
        <f>SUMIFS($R$3:$R$92,$C$3:$C$92,"=CART (no)",$K$3:$K$92,"&gt;75",$K$3:$K$92,"&lt;=90")</f>
        <v>0</v>
      </c>
      <c r="R52">
        <v>1</v>
      </c>
    </row>
    <row r="53" spans="1:18">
      <c r="A53">
        <v>51</v>
      </c>
      <c r="B53" t="s">
        <v>25</v>
      </c>
      <c r="C53" t="s">
        <v>42</v>
      </c>
      <c r="E53">
        <v>49</v>
      </c>
      <c r="F53">
        <v>54</v>
      </c>
      <c r="G53">
        <v>69</v>
      </c>
      <c r="I53">
        <v>48</v>
      </c>
      <c r="J53">
        <v>48</v>
      </c>
      <c r="K53">
        <v>56</v>
      </c>
      <c r="M53" s="10"/>
      <c r="N53" s="7" t="s">
        <v>37</v>
      </c>
      <c r="O53" s="7">
        <f>SUMIFS($R$3:$R$92,$C$3:$C$92,"=ABE0-5NN",$K$3:$K$92,"&lt;=6")</f>
        <v>0</v>
      </c>
      <c r="P53" s="7">
        <f>SUMIFS($R$3:$R$92,$C$3:$C$92,"=ABE0-5NN",$K$3:$K$92,"&gt;=7",$K$3:$K$92,"&lt;=75")</f>
        <v>9</v>
      </c>
      <c r="Q53" s="7">
        <f>SUMIFS($R$3:$R$92,$C$3:$C$92,"=ABE0-5NN",$K$3:$K$92,"&gt;75",$K$3:$K$92,"&lt;=90")</f>
        <v>0</v>
      </c>
      <c r="R53">
        <v>1</v>
      </c>
    </row>
    <row r="54" spans="1:18">
      <c r="A54">
        <v>52</v>
      </c>
      <c r="B54" t="s">
        <v>30</v>
      </c>
      <c r="C54" t="s">
        <v>43</v>
      </c>
      <c r="E54">
        <v>21</v>
      </c>
      <c r="F54">
        <v>53</v>
      </c>
      <c r="G54">
        <v>21</v>
      </c>
      <c r="I54">
        <v>38</v>
      </c>
      <c r="J54">
        <v>40</v>
      </c>
      <c r="K54">
        <v>38</v>
      </c>
      <c r="M54" s="10"/>
      <c r="N54" s="7" t="s">
        <v>38</v>
      </c>
      <c r="O54" s="7">
        <f>SUMIFS($R$3:$R$92,$C$3:$C$92,"=ABE0-1NN",$K$3:$K$92,"&lt;=6")</f>
        <v>1</v>
      </c>
      <c r="P54" s="7">
        <f>SUMIFS($R$3:$R$92,$C$3:$C$92,"=ABE0-1NN",$K$3:$K$92,"&gt;=7",$K$3:$K$92,"&lt;=75")</f>
        <v>8</v>
      </c>
      <c r="Q54" s="7">
        <f>SUMIFS($R$3:$R$92,$C$3:$C$92,"=ABE0-1NN",$K$3:$K$92,"&gt;75",$K$3:$K$92,"&lt;=90")</f>
        <v>0</v>
      </c>
      <c r="R54">
        <v>1</v>
      </c>
    </row>
    <row r="55" spans="1:18">
      <c r="A55">
        <v>53</v>
      </c>
      <c r="B55" t="s">
        <v>24</v>
      </c>
      <c r="C55" t="s">
        <v>44</v>
      </c>
      <c r="E55">
        <v>22</v>
      </c>
      <c r="F55">
        <v>49</v>
      </c>
      <c r="G55">
        <v>22</v>
      </c>
      <c r="I55">
        <v>51</v>
      </c>
      <c r="J55">
        <v>41</v>
      </c>
      <c r="K55">
        <v>40</v>
      </c>
      <c r="M55" s="10"/>
      <c r="N55" s="7" t="s">
        <v>18</v>
      </c>
      <c r="O55" s="7">
        <f>SUMIFS($R$3:$R$92,$C$3:$C$92,"=PCR",$K$3:$K$92,"&lt;=6")</f>
        <v>0</v>
      </c>
      <c r="P55" s="7">
        <f>SUMIFS($R$3:$R$92,$C$3:$C$92,"=PCR",$K$3:$K$92,"&gt;=7",$K$3:$K$92,"&lt;=75")</f>
        <v>9</v>
      </c>
      <c r="Q55" s="7">
        <f>SUMIFS($R$3:$R$92,$C$3:$C$92,"=PCR",$K$3:$K$92,"&gt;75",$K$3:$K$92,"&lt;=90")</f>
        <v>0</v>
      </c>
      <c r="R55">
        <v>1</v>
      </c>
    </row>
    <row r="56" spans="1:18">
      <c r="A56">
        <v>54</v>
      </c>
      <c r="B56" t="s">
        <v>27</v>
      </c>
      <c r="C56" t="s">
        <v>45</v>
      </c>
      <c r="E56">
        <v>64</v>
      </c>
      <c r="F56">
        <v>44</v>
      </c>
      <c r="G56">
        <v>49</v>
      </c>
      <c r="I56">
        <v>58</v>
      </c>
      <c r="J56">
        <v>38</v>
      </c>
      <c r="K56">
        <v>41</v>
      </c>
      <c r="M56" s="10"/>
      <c r="N56" s="7" t="s">
        <v>19</v>
      </c>
      <c r="O56" s="7">
        <f>SUMIFS($R$3:$R$92,$C$3:$C$92,"=PLSR",$K$3:$K$92,"&lt;=6")</f>
        <v>0</v>
      </c>
      <c r="P56" s="7">
        <f>SUMIFS($R$3:$R$92,$C$3:$C$92,"=PLSR",$K$3:$K$92,"&gt;=7",$K$3:$K$92,"&lt;=75")</f>
        <v>7</v>
      </c>
      <c r="Q56" s="7">
        <f>SUMIFS($R$3:$R$92,$C$3:$C$92,"=PLSR",$K$3:$K$92,"&gt;75",$K$3:$K$92,"&lt;=90")</f>
        <v>2</v>
      </c>
      <c r="R56">
        <v>1</v>
      </c>
    </row>
    <row r="57" spans="1:18">
      <c r="A57">
        <v>55</v>
      </c>
      <c r="B57" t="s">
        <v>29</v>
      </c>
      <c r="C57" t="s">
        <v>38</v>
      </c>
      <c r="E57">
        <v>32</v>
      </c>
      <c r="F57">
        <v>45</v>
      </c>
      <c r="G57">
        <v>59</v>
      </c>
      <c r="I57">
        <v>40</v>
      </c>
      <c r="J57">
        <v>56</v>
      </c>
      <c r="K57">
        <v>60</v>
      </c>
      <c r="M57" s="10"/>
      <c r="N57" s="2" t="s">
        <v>20</v>
      </c>
      <c r="O57" s="2">
        <f>SUMIFS($R$3:$R$92,$C$3:$C$92,"=LReg",$K$3:$K$92,"&lt;=6")</f>
        <v>0</v>
      </c>
      <c r="P57" s="2">
        <f>SUMIFS($R$3:$R$92,$C$3:$C$92,"=LReg",$K$3:$K$92,"&gt;=7",$K$3:$K$92,"&lt;=75")</f>
        <v>2</v>
      </c>
      <c r="Q57" s="2">
        <f>SUMIFS($R$3:$R$92,$C$3:$C$92,"=LReg",$K$3:$K$92,"&gt;75",$K$3:$K$92,"&lt;=90")</f>
        <v>6</v>
      </c>
      <c r="R57">
        <v>1</v>
      </c>
    </row>
    <row r="58" spans="1:18">
      <c r="A58">
        <v>56</v>
      </c>
      <c r="B58" t="s">
        <v>21</v>
      </c>
      <c r="C58" t="s">
        <v>41</v>
      </c>
      <c r="E58">
        <v>33</v>
      </c>
      <c r="F58">
        <v>30</v>
      </c>
      <c r="G58">
        <v>64</v>
      </c>
      <c r="I58">
        <v>41</v>
      </c>
      <c r="J58">
        <v>53</v>
      </c>
      <c r="K58">
        <v>61</v>
      </c>
      <c r="M58" s="10"/>
      <c r="N58" s="2" t="s">
        <v>21</v>
      </c>
      <c r="O58" s="2">
        <f>SUMIFS($R$3:$R$92,$C$3:$C$92,"=SWR",$K$3:$K$92,"&lt;=6")</f>
        <v>0</v>
      </c>
      <c r="P58" s="2">
        <f>SUMIFS($R$3:$R$92,$C$3:$C$92,"=SWR",$K$3:$K$92,"&gt;=7",$K$3:$K$92,"&lt;=75")</f>
        <v>9</v>
      </c>
      <c r="Q58" s="2">
        <f>SUMIFS($R$3:$R$92,$C$3:$C$92,"=SWR",$K$3:$K$92,"&gt;75",$K$3:$K$92,"&lt;=90")</f>
        <v>1</v>
      </c>
      <c r="R58">
        <v>1</v>
      </c>
    </row>
    <row r="59" spans="1:18">
      <c r="A59">
        <v>57</v>
      </c>
      <c r="B59" t="s">
        <v>21</v>
      </c>
      <c r="C59" t="s">
        <v>39</v>
      </c>
      <c r="E59">
        <v>44</v>
      </c>
      <c r="F59">
        <v>31</v>
      </c>
      <c r="G59">
        <v>44</v>
      </c>
      <c r="I59">
        <v>53</v>
      </c>
      <c r="J59">
        <v>60</v>
      </c>
      <c r="K59">
        <v>49</v>
      </c>
      <c r="M59" s="11"/>
      <c r="N59" s="4" t="s">
        <v>22</v>
      </c>
      <c r="O59" s="4">
        <f>SUMIFS($R$3:$R$92,$C$3:$C$92,"=NNet",$K$3:$K$92,"&lt;=6")</f>
        <v>0</v>
      </c>
      <c r="P59" s="4">
        <f>SUMIFS($R$3:$R$92,$C$3:$C$92,"=NNet",$K$3:$K$92,"&gt;=7",$K$3:$K$92,"&lt;=75")</f>
        <v>3</v>
      </c>
      <c r="Q59" s="4">
        <f>SUMIFS($R$3:$R$92,$C$3:$C$92,"=NNet",$K$3:$K$92,"&gt;75",$K$3:$K$92,"&lt;=90")</f>
        <v>6</v>
      </c>
      <c r="R59">
        <v>1</v>
      </c>
    </row>
    <row r="60" spans="1:18">
      <c r="A60">
        <v>58</v>
      </c>
      <c r="B60" t="s">
        <v>27</v>
      </c>
      <c r="C60" t="s">
        <v>42</v>
      </c>
      <c r="E60">
        <v>45</v>
      </c>
      <c r="F60">
        <v>69</v>
      </c>
      <c r="G60">
        <v>45</v>
      </c>
      <c r="I60">
        <v>35</v>
      </c>
      <c r="J60">
        <v>61</v>
      </c>
      <c r="K60">
        <v>57</v>
      </c>
      <c r="M60" s="12" t="s">
        <v>32</v>
      </c>
      <c r="N60" s="3" t="s">
        <v>21</v>
      </c>
      <c r="O60" s="2">
        <f>SUMIFS($R$3:$R$92,$B$3:$B$92,"=SWR",$K$3:$K$92,"&lt;=6")</f>
        <v>3</v>
      </c>
      <c r="P60" s="2">
        <f>SUMIFS($R$3:$R$92,$B$3:$B$92,"=SWR",$K$3:$K$92,"&gt;=7",$K$3:$K$92,"&lt;=75")</f>
        <v>6</v>
      </c>
      <c r="Q60" s="2">
        <f>SUMIFS($R$3:$R$92,$B$3:$B$92,"=SWR",$K$3:$K$92,"&gt;75",$K$3:$K$92,"&lt;=90")</f>
        <v>0</v>
      </c>
      <c r="R60">
        <v>1</v>
      </c>
    </row>
    <row r="61" spans="1:18">
      <c r="A61">
        <v>59</v>
      </c>
      <c r="B61" t="s">
        <v>31</v>
      </c>
      <c r="C61" t="s">
        <v>46</v>
      </c>
      <c r="E61">
        <v>30</v>
      </c>
      <c r="F61">
        <v>64</v>
      </c>
      <c r="G61">
        <v>30</v>
      </c>
      <c r="I61">
        <v>69</v>
      </c>
      <c r="J61">
        <v>54</v>
      </c>
      <c r="K61">
        <v>53</v>
      </c>
      <c r="M61" s="13"/>
      <c r="N61" s="3" t="s">
        <v>24</v>
      </c>
      <c r="O61" s="2">
        <f>SUMIFS($R$3:$R$92,$B$3:$B$92,"=SFS",$K$3:$K$92,"&lt;=6")</f>
        <v>2</v>
      </c>
      <c r="P61" s="2">
        <f>SUMIFS($R$3:$R$92,$B$3:$B$92,"=SFS",$K$3:$K$92,"&gt;=7",$K$3:$K$92,"&lt;=75")</f>
        <v>7</v>
      </c>
      <c r="Q61" s="2">
        <f>SUMIFS($R$3:$R$92,$B$3:$B$92,"=SFS",$K$3:$K$92,"&gt;75",$K$3:$K$92,"&lt;=90")</f>
        <v>0</v>
      </c>
      <c r="R61">
        <v>1</v>
      </c>
    </row>
    <row r="62" spans="1:18">
      <c r="A62">
        <v>60</v>
      </c>
      <c r="B62" t="s">
        <v>31</v>
      </c>
      <c r="C62" t="s">
        <v>47</v>
      </c>
      <c r="E62">
        <v>31</v>
      </c>
      <c r="F62">
        <v>68</v>
      </c>
      <c r="G62">
        <v>31</v>
      </c>
      <c r="I62">
        <v>44</v>
      </c>
      <c r="J62">
        <v>69</v>
      </c>
      <c r="K62">
        <v>69</v>
      </c>
      <c r="M62" s="13"/>
      <c r="N62" s="8" t="s">
        <v>25</v>
      </c>
      <c r="O62" s="7">
        <f>SUMIFS($R$3:$R$92,$B$3:$B$92,"=none",$K$3:$K$92,"&lt;=6")</f>
        <v>0</v>
      </c>
      <c r="P62" s="7">
        <f>SUMIFS($R$3:$R$92,$B$3:$B$92,"=none",$K$3:$K$92,"&gt;=7",$K$3:$K$92,"&lt;=75")</f>
        <v>9</v>
      </c>
      <c r="Q62" s="7">
        <f>SUMIFS($R$3:$R$92,$B$3:$B$92,"=none",$K$3:$K$92,"&gt;75",$K$3:$K$92,"&lt;=90")</f>
        <v>0</v>
      </c>
      <c r="R62">
        <v>1</v>
      </c>
    </row>
    <row r="63" spans="1:18">
      <c r="A63">
        <v>61</v>
      </c>
      <c r="B63" t="s">
        <v>31</v>
      </c>
      <c r="C63" t="s">
        <v>36</v>
      </c>
      <c r="E63">
        <v>68</v>
      </c>
      <c r="F63">
        <v>63</v>
      </c>
      <c r="G63">
        <v>68</v>
      </c>
      <c r="I63">
        <v>45</v>
      </c>
      <c r="J63">
        <v>63</v>
      </c>
      <c r="K63">
        <v>51</v>
      </c>
      <c r="M63" s="13"/>
      <c r="N63" s="8" t="s">
        <v>26</v>
      </c>
      <c r="O63" s="7">
        <f>SUMIFS($R$3:$R$92,$B$3:$B$92,"=log",$K$3:$K$92,"&lt;=6")</f>
        <v>1</v>
      </c>
      <c r="P63" s="7">
        <f>SUMIFS($R$3:$R$92,$B$3:$B$92,"=log",$K$3:$K$92,"&gt;=7",$K$3:$K$92,"&lt;=75")</f>
        <v>6</v>
      </c>
      <c r="Q63" s="7">
        <f>SUMIFS($R$3:$R$92,$B$3:$B$92,"=log",$K$3:$K$92,"&gt;75",$K$3:$K$92,"&lt;=90")</f>
        <v>2</v>
      </c>
      <c r="R63">
        <v>1</v>
      </c>
    </row>
    <row r="64" spans="1:18">
      <c r="A64">
        <v>62</v>
      </c>
      <c r="B64" t="s">
        <v>28</v>
      </c>
      <c r="C64" t="s">
        <v>38</v>
      </c>
      <c r="E64">
        <v>63</v>
      </c>
      <c r="F64">
        <v>59</v>
      </c>
      <c r="G64">
        <v>63</v>
      </c>
      <c r="I64">
        <v>49</v>
      </c>
      <c r="J64">
        <v>57</v>
      </c>
      <c r="K64">
        <v>58</v>
      </c>
      <c r="M64" s="13"/>
      <c r="N64" s="8" t="s">
        <v>27</v>
      </c>
      <c r="O64" s="7">
        <f>SUMIFS($R$3:$R$92,$B$3:$B$92,"=norm",$K$3:$K$92,"&lt;=6")</f>
        <v>0</v>
      </c>
      <c r="P64" s="7">
        <f>SUMIFS($R$3:$R$92,$B$3:$B$92,"=norm",$K$3:$K$92,"&gt;=7",$K$3:$K$92,"&lt;=75")</f>
        <v>8</v>
      </c>
      <c r="Q64" s="7">
        <f>SUMIFS($R$3:$R$92,$B$3:$B$92,"=norm",$K$3:$K$92,"&gt;75",$K$3:$K$92,"&lt;=90")</f>
        <v>1</v>
      </c>
      <c r="R64">
        <v>1</v>
      </c>
    </row>
    <row r="65" spans="1:18">
      <c r="A65">
        <v>63</v>
      </c>
      <c r="B65" t="s">
        <v>40</v>
      </c>
      <c r="C65" t="s">
        <v>21</v>
      </c>
      <c r="E65">
        <v>70</v>
      </c>
      <c r="F65">
        <v>71</v>
      </c>
      <c r="G65">
        <v>71</v>
      </c>
      <c r="I65">
        <v>54</v>
      </c>
      <c r="J65">
        <v>64</v>
      </c>
      <c r="K65">
        <v>54</v>
      </c>
      <c r="M65" s="13"/>
      <c r="N65" s="8" t="s">
        <v>28</v>
      </c>
      <c r="O65" s="7">
        <f>SUMIFS($R$3:$R$92,$B$3:$B$92,"=PCA",$K$3:$K$92,"&lt;=6")</f>
        <v>0</v>
      </c>
      <c r="P65" s="7">
        <f>SUMIFS($R$3:$R$92,$B$3:$B$92,"=PCA",$K$3:$K$92,"&gt;=7",$K$3:$K$92,"&lt;=75")</f>
        <v>8</v>
      </c>
      <c r="Q65" s="7">
        <f>SUMIFS($R$3:$R$92,$B$3:$B$92,"=PCA",$K$3:$K$92,"&gt;75",$K$3:$K$92,"&lt;=90")</f>
        <v>1</v>
      </c>
      <c r="R65">
        <v>1</v>
      </c>
    </row>
    <row r="66" spans="1:18">
      <c r="A66">
        <v>64</v>
      </c>
      <c r="B66" t="s">
        <v>30</v>
      </c>
      <c r="C66" t="s">
        <v>19</v>
      </c>
      <c r="E66">
        <v>51</v>
      </c>
      <c r="F66">
        <v>66</v>
      </c>
      <c r="G66">
        <v>70</v>
      </c>
      <c r="I66">
        <v>63</v>
      </c>
      <c r="J66">
        <v>51</v>
      </c>
      <c r="K66">
        <v>63</v>
      </c>
      <c r="M66" s="13"/>
      <c r="N66" s="3" t="s">
        <v>29</v>
      </c>
      <c r="O66" s="2">
        <f>SUMIFS($R$3:$R$92,$B$3:$B$92,"=freq5bin",$K$3:$K$92,"&lt;=6")</f>
        <v>0</v>
      </c>
      <c r="P66" s="2">
        <f>SUMIFS($R$3:$R$92,$B$3:$B$92,"=freq5bin",$K$3:$K$92,"&gt;=7",$K$3:$K$92,"&lt;=75")</f>
        <v>6</v>
      </c>
      <c r="Q66" s="2">
        <f>SUMIFS($R$3:$R$92,$B$3:$B$92,"=freq5bin",$K$3:$K$92,"&gt;75",$K$3:$K$92,"&lt;=90")</f>
        <v>3</v>
      </c>
      <c r="R66">
        <v>1</v>
      </c>
    </row>
    <row r="67" spans="1:18">
      <c r="A67">
        <v>65</v>
      </c>
      <c r="B67" t="s">
        <v>26</v>
      </c>
      <c r="C67" t="s">
        <v>21</v>
      </c>
      <c r="E67">
        <v>58</v>
      </c>
      <c r="F67">
        <v>72</v>
      </c>
      <c r="G67">
        <v>66</v>
      </c>
      <c r="I67">
        <v>64</v>
      </c>
      <c r="J67">
        <v>58</v>
      </c>
      <c r="K67">
        <v>64</v>
      </c>
      <c r="M67" s="13"/>
      <c r="N67" s="3" t="s">
        <v>40</v>
      </c>
      <c r="O67" s="2">
        <f>SUMIFS($R$3:$R$92,$B$3:$B$92,"=width3bin",$K$3:$K$92,"&lt;=6")</f>
        <v>0</v>
      </c>
      <c r="P67" s="2">
        <f>SUMIFS($R$3:$R$92,$B$3:$B$92,"=width3bin",$K$3:$K$92,"&gt;=7",$K$3:$K$92,"&lt;=75")</f>
        <v>7</v>
      </c>
      <c r="Q67" s="2">
        <f>SUMIFS($R$3:$R$92,$B$3:$B$92,"=width3bin",$K$3:$K$92,"&gt;75",$K$3:$K$92,"&lt;=90")</f>
        <v>2</v>
      </c>
      <c r="R67">
        <v>1</v>
      </c>
    </row>
    <row r="68" spans="1:18">
      <c r="A68">
        <v>66</v>
      </c>
      <c r="B68" t="s">
        <v>26</v>
      </c>
      <c r="C68" t="s">
        <v>18</v>
      </c>
      <c r="E68">
        <v>71</v>
      </c>
      <c r="F68">
        <v>70</v>
      </c>
      <c r="G68">
        <v>72</v>
      </c>
      <c r="I68">
        <v>68</v>
      </c>
      <c r="J68">
        <v>65</v>
      </c>
      <c r="K68">
        <v>68</v>
      </c>
      <c r="M68" s="13"/>
      <c r="N68" s="3" t="s">
        <v>30</v>
      </c>
      <c r="O68" s="2">
        <f>SUMIFS($R$3:$R$92,$B$3:$B$92,"=width5bin",$K$3:$K$92,"&lt;=6")</f>
        <v>0</v>
      </c>
      <c r="P68" s="2">
        <f>SUMIFS($R$3:$R$92,$B$3:$B$92,"=width5bin",$K$3:$K$92,"&gt;=7",$K$3:$K$92,"&lt;=75")</f>
        <v>7</v>
      </c>
      <c r="Q68" s="2">
        <f>SUMIFS($R$3:$R$92,$B$3:$B$92,"=width5bin",$K$3:$K$92,"&gt;75",$K$3:$K$92,"&lt;=90")</f>
        <v>2</v>
      </c>
      <c r="R68">
        <v>1</v>
      </c>
    </row>
    <row r="69" spans="1:18">
      <c r="A69">
        <v>67</v>
      </c>
      <c r="B69" t="s">
        <v>26</v>
      </c>
      <c r="C69" t="s">
        <v>19</v>
      </c>
      <c r="E69">
        <v>66</v>
      </c>
      <c r="F69">
        <v>73</v>
      </c>
      <c r="G69">
        <v>51</v>
      </c>
      <c r="I69">
        <v>70</v>
      </c>
      <c r="J69">
        <v>68</v>
      </c>
      <c r="K69">
        <v>65</v>
      </c>
      <c r="M69" s="14"/>
      <c r="N69" s="5" t="s">
        <v>31</v>
      </c>
      <c r="O69" s="4">
        <f>SUMIFS($R$3:$R$92,$B$3:$B$92,"=freq3bin",$K$3:$K$92,"&lt;=6")</f>
        <v>0</v>
      </c>
      <c r="P69" s="4">
        <f>SUMIFS($R$3:$R$92,$B$3:$B$92,"=freq3bin",$K$3:$K$92,"&gt;=7",$K$3:$K$92,"&lt;=75")</f>
        <v>5</v>
      </c>
      <c r="Q69" s="4">
        <f>SUMIFS($R$3:$R$92,$B$3:$B$92,"=freq3bin",$K$3:$K$92,"&gt;75",$K$3:$K$92,"&lt;=90")</f>
        <v>4</v>
      </c>
      <c r="R69">
        <v>1</v>
      </c>
    </row>
    <row r="70" spans="1:18">
      <c r="A70">
        <v>68</v>
      </c>
      <c r="B70" t="s">
        <v>40</v>
      </c>
      <c r="C70" t="s">
        <v>19</v>
      </c>
      <c r="E70">
        <v>72</v>
      </c>
      <c r="F70">
        <v>67</v>
      </c>
      <c r="G70">
        <v>67</v>
      </c>
      <c r="I70">
        <v>72</v>
      </c>
      <c r="J70">
        <v>70</v>
      </c>
      <c r="K70">
        <v>70</v>
      </c>
      <c r="O70" s="1"/>
      <c r="P70" s="1"/>
      <c r="Q70" s="1"/>
      <c r="R70">
        <v>1</v>
      </c>
    </row>
    <row r="71" spans="1:18">
      <c r="A71">
        <v>69</v>
      </c>
      <c r="B71" t="s">
        <v>40</v>
      </c>
      <c r="C71" t="s">
        <v>38</v>
      </c>
      <c r="E71">
        <v>67</v>
      </c>
      <c r="F71">
        <v>51</v>
      </c>
      <c r="G71">
        <v>58</v>
      </c>
      <c r="I71">
        <v>77</v>
      </c>
      <c r="J71">
        <v>67</v>
      </c>
      <c r="K71">
        <v>71</v>
      </c>
      <c r="O71" s="1"/>
      <c r="P71" s="1"/>
      <c r="Q71" s="1"/>
      <c r="R71">
        <v>1</v>
      </c>
    </row>
    <row r="72" spans="1:18">
      <c r="A72">
        <v>70</v>
      </c>
      <c r="B72" t="s">
        <v>30</v>
      </c>
      <c r="C72" t="s">
        <v>18</v>
      </c>
      <c r="E72">
        <v>60</v>
      </c>
      <c r="F72">
        <v>65</v>
      </c>
      <c r="G72">
        <v>73</v>
      </c>
      <c r="I72">
        <v>65</v>
      </c>
      <c r="J72">
        <v>66</v>
      </c>
      <c r="K72">
        <v>66</v>
      </c>
      <c r="O72" s="1"/>
      <c r="P72" s="1"/>
      <c r="Q72" s="1"/>
      <c r="R72">
        <v>1</v>
      </c>
    </row>
    <row r="73" spans="1:18">
      <c r="A73">
        <v>71</v>
      </c>
      <c r="B73" t="s">
        <v>27</v>
      </c>
      <c r="C73" t="s">
        <v>48</v>
      </c>
      <c r="E73">
        <v>61</v>
      </c>
      <c r="F73">
        <v>58</v>
      </c>
      <c r="G73">
        <v>65</v>
      </c>
      <c r="I73">
        <v>71</v>
      </c>
      <c r="J73">
        <v>71</v>
      </c>
      <c r="K73">
        <v>67</v>
      </c>
      <c r="O73" s="1"/>
      <c r="P73" s="1"/>
      <c r="Q73" s="1"/>
      <c r="R73">
        <v>1</v>
      </c>
    </row>
    <row r="74" spans="1:18">
      <c r="A74">
        <v>72</v>
      </c>
      <c r="B74" t="s">
        <v>40</v>
      </c>
      <c r="C74" t="s">
        <v>18</v>
      </c>
      <c r="E74">
        <v>65</v>
      </c>
      <c r="F74">
        <v>76</v>
      </c>
      <c r="G74">
        <v>60</v>
      </c>
      <c r="I74">
        <v>66</v>
      </c>
      <c r="J74">
        <v>72</v>
      </c>
      <c r="K74">
        <v>72</v>
      </c>
      <c r="O74" s="1"/>
      <c r="P74" s="1"/>
      <c r="Q74" s="1"/>
      <c r="R74">
        <v>1</v>
      </c>
    </row>
    <row r="75" spans="1:18">
      <c r="A75">
        <v>73</v>
      </c>
      <c r="B75" t="s">
        <v>29</v>
      </c>
      <c r="C75" t="s">
        <v>18</v>
      </c>
      <c r="E75">
        <v>73</v>
      </c>
      <c r="F75">
        <v>77</v>
      </c>
      <c r="G75">
        <v>61</v>
      </c>
      <c r="I75">
        <v>73</v>
      </c>
      <c r="J75">
        <v>75</v>
      </c>
      <c r="K75">
        <v>75</v>
      </c>
      <c r="O75" s="1"/>
      <c r="P75" s="1"/>
      <c r="Q75" s="1"/>
      <c r="R75">
        <v>1</v>
      </c>
    </row>
    <row r="76" spans="1:18">
      <c r="A76">
        <v>74</v>
      </c>
      <c r="B76" t="s">
        <v>29</v>
      </c>
      <c r="C76" t="s">
        <v>21</v>
      </c>
      <c r="E76">
        <v>77</v>
      </c>
      <c r="F76">
        <v>79</v>
      </c>
      <c r="G76">
        <v>77</v>
      </c>
      <c r="I76">
        <v>74</v>
      </c>
      <c r="J76">
        <v>73</v>
      </c>
      <c r="K76">
        <v>73</v>
      </c>
      <c r="O76" s="1"/>
      <c r="P76" s="1"/>
      <c r="Q76" s="1"/>
      <c r="R76">
        <v>1</v>
      </c>
    </row>
    <row r="77" spans="1:18">
      <c r="A77">
        <v>75</v>
      </c>
      <c r="B77" t="s">
        <v>40</v>
      </c>
      <c r="C77" t="s">
        <v>39</v>
      </c>
      <c r="E77">
        <v>79</v>
      </c>
      <c r="F77">
        <v>60</v>
      </c>
      <c r="G77">
        <v>76</v>
      </c>
      <c r="I77">
        <v>67</v>
      </c>
      <c r="J77">
        <v>77</v>
      </c>
      <c r="K77">
        <v>77</v>
      </c>
      <c r="O77" s="1"/>
      <c r="P77" s="1"/>
      <c r="Q77" s="1"/>
      <c r="R77">
        <v>1</v>
      </c>
    </row>
    <row r="78" spans="1:18">
      <c r="A78">
        <v>76</v>
      </c>
      <c r="B78" t="s">
        <v>31</v>
      </c>
      <c r="C78" t="s">
        <v>18</v>
      </c>
      <c r="E78">
        <v>74</v>
      </c>
      <c r="F78">
        <v>61</v>
      </c>
      <c r="G78">
        <v>79</v>
      </c>
      <c r="I78">
        <v>78</v>
      </c>
      <c r="J78">
        <v>79</v>
      </c>
      <c r="K78">
        <v>74</v>
      </c>
      <c r="O78" s="1"/>
      <c r="P78" s="1"/>
      <c r="Q78" s="1"/>
      <c r="R78">
        <v>1</v>
      </c>
    </row>
    <row r="79" spans="1:18">
      <c r="A79">
        <v>77</v>
      </c>
      <c r="B79" t="s">
        <v>30</v>
      </c>
      <c r="C79" t="s">
        <v>39</v>
      </c>
      <c r="E79">
        <v>76</v>
      </c>
      <c r="F79">
        <v>78</v>
      </c>
      <c r="G79">
        <v>74</v>
      </c>
      <c r="I79">
        <v>80</v>
      </c>
      <c r="J79">
        <v>74</v>
      </c>
      <c r="K79">
        <v>79</v>
      </c>
      <c r="O79" s="1"/>
      <c r="P79" s="1"/>
      <c r="Q79" s="1"/>
      <c r="R79">
        <v>1</v>
      </c>
    </row>
    <row r="80" spans="1:18">
      <c r="A80">
        <v>78</v>
      </c>
      <c r="B80" t="s">
        <v>31</v>
      </c>
      <c r="C80" t="s">
        <v>19</v>
      </c>
      <c r="E80">
        <v>78</v>
      </c>
      <c r="F80">
        <v>74</v>
      </c>
      <c r="G80">
        <v>78</v>
      </c>
      <c r="I80">
        <v>76</v>
      </c>
      <c r="J80">
        <v>78</v>
      </c>
      <c r="K80">
        <v>78</v>
      </c>
      <c r="O80" s="1"/>
      <c r="P80" s="1"/>
      <c r="Q80" s="1"/>
      <c r="R80">
        <v>1</v>
      </c>
    </row>
    <row r="81" spans="1:18">
      <c r="A81">
        <v>79</v>
      </c>
      <c r="B81" t="s">
        <v>29</v>
      </c>
      <c r="C81" t="s">
        <v>19</v>
      </c>
      <c r="E81">
        <v>80</v>
      </c>
      <c r="F81">
        <v>81</v>
      </c>
      <c r="G81">
        <v>81</v>
      </c>
      <c r="I81">
        <v>79</v>
      </c>
      <c r="J81">
        <v>80</v>
      </c>
      <c r="K81">
        <v>80</v>
      </c>
      <c r="O81" s="1"/>
      <c r="P81" s="1"/>
      <c r="Q81" s="1"/>
      <c r="R81">
        <v>1</v>
      </c>
    </row>
    <row r="82" spans="1:18">
      <c r="A82">
        <v>80</v>
      </c>
      <c r="B82" t="s">
        <v>26</v>
      </c>
      <c r="C82" t="s">
        <v>39</v>
      </c>
      <c r="E82">
        <v>75</v>
      </c>
      <c r="F82">
        <v>75</v>
      </c>
      <c r="G82">
        <v>80</v>
      </c>
      <c r="I82">
        <v>81</v>
      </c>
      <c r="J82">
        <v>76</v>
      </c>
      <c r="K82">
        <v>76</v>
      </c>
      <c r="O82" s="1"/>
      <c r="P82" s="1"/>
      <c r="Q82" s="1"/>
      <c r="R82">
        <v>1</v>
      </c>
    </row>
    <row r="83" spans="1:18">
      <c r="A83">
        <v>81</v>
      </c>
      <c r="B83" t="s">
        <v>31</v>
      </c>
      <c r="C83" t="s">
        <v>21</v>
      </c>
      <c r="E83">
        <v>81</v>
      </c>
      <c r="F83">
        <v>80</v>
      </c>
      <c r="G83">
        <v>75</v>
      </c>
      <c r="I83">
        <v>75</v>
      </c>
      <c r="J83">
        <v>81</v>
      </c>
      <c r="K83">
        <v>81</v>
      </c>
      <c r="O83" s="1"/>
      <c r="P83" s="1"/>
      <c r="Q83" s="1"/>
      <c r="R83">
        <v>1</v>
      </c>
    </row>
    <row r="84" spans="1:18">
      <c r="A84">
        <v>82</v>
      </c>
      <c r="B84" t="s">
        <v>29</v>
      </c>
      <c r="C84" t="s">
        <v>39</v>
      </c>
      <c r="E84">
        <v>82</v>
      </c>
      <c r="F84">
        <v>83</v>
      </c>
      <c r="G84">
        <v>83</v>
      </c>
      <c r="I84">
        <v>82</v>
      </c>
      <c r="J84">
        <v>82</v>
      </c>
      <c r="K84">
        <v>82</v>
      </c>
      <c r="O84" s="1"/>
      <c r="P84" s="1"/>
      <c r="Q84" s="1"/>
      <c r="R84">
        <v>1</v>
      </c>
    </row>
    <row r="85" spans="1:18">
      <c r="A85">
        <v>83</v>
      </c>
      <c r="B85" t="s">
        <v>30</v>
      </c>
      <c r="C85" t="s">
        <v>41</v>
      </c>
      <c r="E85">
        <v>83</v>
      </c>
      <c r="F85">
        <v>85</v>
      </c>
      <c r="G85">
        <v>85</v>
      </c>
      <c r="I85">
        <v>83</v>
      </c>
      <c r="J85">
        <v>83</v>
      </c>
      <c r="K85">
        <v>83</v>
      </c>
      <c r="O85" s="1"/>
      <c r="P85" s="1"/>
      <c r="Q85" s="1"/>
      <c r="R85">
        <v>1</v>
      </c>
    </row>
    <row r="86" spans="1:18">
      <c r="A86">
        <v>84</v>
      </c>
      <c r="B86" t="s">
        <v>27</v>
      </c>
      <c r="C86" t="s">
        <v>41</v>
      </c>
      <c r="E86">
        <v>84</v>
      </c>
      <c r="F86">
        <v>86</v>
      </c>
      <c r="G86">
        <v>86</v>
      </c>
      <c r="I86">
        <v>84</v>
      </c>
      <c r="J86">
        <v>85</v>
      </c>
      <c r="K86">
        <v>85</v>
      </c>
      <c r="O86" s="1"/>
      <c r="P86" s="1"/>
      <c r="Q86" s="1"/>
      <c r="R86">
        <v>1</v>
      </c>
    </row>
    <row r="87" spans="1:18">
      <c r="A87">
        <v>85</v>
      </c>
      <c r="B87" t="s">
        <v>40</v>
      </c>
      <c r="C87" t="s">
        <v>41</v>
      </c>
      <c r="E87">
        <v>85</v>
      </c>
      <c r="F87">
        <v>88</v>
      </c>
      <c r="G87">
        <v>88</v>
      </c>
      <c r="I87">
        <v>85</v>
      </c>
      <c r="J87">
        <v>84</v>
      </c>
      <c r="K87">
        <v>84</v>
      </c>
      <c r="O87" s="1"/>
      <c r="P87" s="1"/>
      <c r="Q87" s="1"/>
      <c r="R87">
        <v>1</v>
      </c>
    </row>
    <row r="88" spans="1:18">
      <c r="A88">
        <v>86</v>
      </c>
      <c r="B88" t="s">
        <v>26</v>
      </c>
      <c r="C88" t="s">
        <v>41</v>
      </c>
      <c r="E88">
        <v>86</v>
      </c>
      <c r="F88">
        <v>84</v>
      </c>
      <c r="G88">
        <v>84</v>
      </c>
      <c r="I88">
        <v>86</v>
      </c>
      <c r="J88">
        <v>86</v>
      </c>
      <c r="K88">
        <v>86</v>
      </c>
      <c r="O88" s="1"/>
      <c r="P88" s="1"/>
      <c r="Q88" s="1"/>
      <c r="R88">
        <v>1</v>
      </c>
    </row>
    <row r="89" spans="1:18">
      <c r="A89">
        <v>87</v>
      </c>
      <c r="B89" t="s">
        <v>31</v>
      </c>
      <c r="C89" t="s">
        <v>41</v>
      </c>
      <c r="E89">
        <v>87</v>
      </c>
      <c r="F89">
        <v>87</v>
      </c>
      <c r="G89">
        <v>87</v>
      </c>
      <c r="I89">
        <v>87</v>
      </c>
      <c r="J89">
        <v>87</v>
      </c>
      <c r="K89">
        <v>87</v>
      </c>
      <c r="O89" s="1"/>
      <c r="P89" s="1"/>
      <c r="Q89" s="1"/>
      <c r="R89">
        <v>1</v>
      </c>
    </row>
    <row r="90" spans="1:18">
      <c r="A90">
        <v>88</v>
      </c>
      <c r="B90" t="s">
        <v>29</v>
      </c>
      <c r="C90" t="s">
        <v>41</v>
      </c>
      <c r="E90">
        <v>88</v>
      </c>
      <c r="F90">
        <v>82</v>
      </c>
      <c r="G90">
        <v>82</v>
      </c>
      <c r="I90">
        <v>88</v>
      </c>
      <c r="J90">
        <v>88</v>
      </c>
      <c r="K90">
        <v>88</v>
      </c>
      <c r="R90">
        <v>1</v>
      </c>
    </row>
    <row r="91" spans="1:18">
      <c r="A91">
        <v>89</v>
      </c>
      <c r="B91" t="s">
        <v>31</v>
      </c>
      <c r="C91" t="s">
        <v>39</v>
      </c>
      <c r="E91">
        <v>90</v>
      </c>
      <c r="F91">
        <v>89</v>
      </c>
      <c r="G91">
        <v>89</v>
      </c>
      <c r="I91">
        <v>89</v>
      </c>
      <c r="J91">
        <v>89</v>
      </c>
      <c r="K91">
        <v>89</v>
      </c>
      <c r="R91">
        <v>1</v>
      </c>
    </row>
    <row r="92" spans="1:18">
      <c r="A92">
        <v>90</v>
      </c>
      <c r="B92" t="s">
        <v>28</v>
      </c>
      <c r="C92" t="s">
        <v>39</v>
      </c>
      <c r="E92">
        <v>89</v>
      </c>
      <c r="F92">
        <v>90</v>
      </c>
      <c r="G92">
        <v>90</v>
      </c>
      <c r="I92">
        <v>90</v>
      </c>
      <c r="J92">
        <v>90</v>
      </c>
      <c r="K92">
        <v>90</v>
      </c>
      <c r="R92">
        <v>1</v>
      </c>
    </row>
  </sheetData>
  <mergeCells count="14">
    <mergeCell ref="M14:M23"/>
    <mergeCell ref="E1:G1"/>
    <mergeCell ref="I1:K1"/>
    <mergeCell ref="M2:Q2"/>
    <mergeCell ref="M3:N4"/>
    <mergeCell ref="M5:M13"/>
    <mergeCell ref="M51:M59"/>
    <mergeCell ref="M60:M69"/>
    <mergeCell ref="M25:Q25"/>
    <mergeCell ref="M26:N27"/>
    <mergeCell ref="M28:M36"/>
    <mergeCell ref="M37:M46"/>
    <mergeCell ref="M48:Q48"/>
    <mergeCell ref="M49:N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2"/>
  <sheetViews>
    <sheetView workbookViewId="0">
      <selection activeCell="O1" sqref="O1:Q1048576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0" hidden="1" customWidth="1"/>
    <col min="5" max="5" width="15" hidden="1" customWidth="1"/>
    <col min="6" max="6" width="15.140625" hidden="1" customWidth="1"/>
    <col min="7" max="7" width="19.28515625" hidden="1" customWidth="1"/>
    <col min="8" max="8" width="0" hidden="1" customWidth="1"/>
    <col min="9" max="9" width="16" bestFit="1" customWidth="1"/>
    <col min="10" max="10" width="16.140625" bestFit="1" customWidth="1"/>
    <col min="11" max="11" width="20.28515625" bestFit="1" customWidth="1"/>
    <col min="15" max="17" width="14.28515625" customWidth="1"/>
  </cols>
  <sheetData>
    <row r="1" spans="1:18">
      <c r="E1" s="21" t="s">
        <v>3</v>
      </c>
      <c r="F1" s="21"/>
      <c r="G1" s="21"/>
      <c r="I1" s="21" t="s">
        <v>4</v>
      </c>
      <c r="J1" s="21"/>
      <c r="K1" s="21"/>
    </row>
    <row r="2" spans="1:1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I2" t="s">
        <v>5</v>
      </c>
      <c r="J2" t="s">
        <v>6</v>
      </c>
      <c r="K2" t="s">
        <v>7</v>
      </c>
      <c r="M2" s="15" t="s">
        <v>17</v>
      </c>
      <c r="N2" s="16"/>
      <c r="O2" s="16"/>
      <c r="P2" s="16"/>
      <c r="Q2" s="16"/>
    </row>
    <row r="3" spans="1:18">
      <c r="A3">
        <v>1</v>
      </c>
      <c r="B3" t="s">
        <v>27</v>
      </c>
      <c r="C3" t="s">
        <v>35</v>
      </c>
      <c r="E3">
        <v>57</v>
      </c>
      <c r="F3">
        <v>7</v>
      </c>
      <c r="G3">
        <v>7</v>
      </c>
      <c r="I3">
        <v>7</v>
      </c>
      <c r="J3">
        <v>1</v>
      </c>
      <c r="K3">
        <v>7</v>
      </c>
      <c r="M3" s="17"/>
      <c r="N3" s="18"/>
      <c r="O3" s="2" t="s">
        <v>11</v>
      </c>
      <c r="P3" s="3" t="s">
        <v>12</v>
      </c>
      <c r="Q3" s="3" t="s">
        <v>13</v>
      </c>
      <c r="R3">
        <v>1</v>
      </c>
    </row>
    <row r="4" spans="1:18">
      <c r="A4">
        <v>2</v>
      </c>
      <c r="B4" t="s">
        <v>27</v>
      </c>
      <c r="C4" t="s">
        <v>36</v>
      </c>
      <c r="E4">
        <v>12</v>
      </c>
      <c r="F4">
        <v>8</v>
      </c>
      <c r="G4">
        <v>8</v>
      </c>
      <c r="I4">
        <v>8</v>
      </c>
      <c r="J4">
        <v>2</v>
      </c>
      <c r="K4">
        <v>8</v>
      </c>
      <c r="M4" s="19"/>
      <c r="N4" s="20"/>
      <c r="O4" s="2" t="s">
        <v>51</v>
      </c>
      <c r="P4" s="3" t="s">
        <v>52</v>
      </c>
      <c r="Q4" s="3" t="s">
        <v>53</v>
      </c>
      <c r="R4">
        <v>1</v>
      </c>
    </row>
    <row r="5" spans="1:18">
      <c r="A5">
        <v>3</v>
      </c>
      <c r="B5" t="s">
        <v>25</v>
      </c>
      <c r="C5" t="s">
        <v>35</v>
      </c>
      <c r="E5">
        <v>7</v>
      </c>
      <c r="F5">
        <v>1</v>
      </c>
      <c r="G5">
        <v>9</v>
      </c>
      <c r="I5">
        <v>3</v>
      </c>
      <c r="J5">
        <v>3</v>
      </c>
      <c r="K5">
        <v>3</v>
      </c>
      <c r="M5" s="9" t="s">
        <v>23</v>
      </c>
      <c r="N5" s="3" t="s">
        <v>35</v>
      </c>
      <c r="O5" s="6">
        <f>SUMIFS($R$3:$R$92,$C$3:$C$92,"=CART (yes)",$I$3:$I$92,"&lt;=6")</f>
        <v>3</v>
      </c>
      <c r="P5" s="6">
        <f>SUMIFS($R$3:$R$92,$C$3:$C$92,"=CART (yes)",$I$3:$I$92,"&gt;=7",$I$3:$I$92,"&lt;=75")</f>
        <v>6</v>
      </c>
      <c r="Q5" s="6">
        <f>SUMIFS($R$3:$R$92,$C$3:$C$92,"=CART (yes)",$I$3:$I$92,"&gt;75",$I$3:$I$92,"&lt;=90")</f>
        <v>0</v>
      </c>
      <c r="R5">
        <v>1</v>
      </c>
    </row>
    <row r="6" spans="1:18">
      <c r="A6">
        <v>4</v>
      </c>
      <c r="B6" t="s">
        <v>25</v>
      </c>
      <c r="C6" t="s">
        <v>36</v>
      </c>
      <c r="E6">
        <v>8</v>
      </c>
      <c r="F6">
        <v>2</v>
      </c>
      <c r="G6">
        <v>12</v>
      </c>
      <c r="I6">
        <v>4</v>
      </c>
      <c r="J6">
        <v>4</v>
      </c>
      <c r="K6">
        <v>4</v>
      </c>
      <c r="M6" s="10"/>
      <c r="N6" s="2" t="s">
        <v>36</v>
      </c>
      <c r="O6" s="2">
        <f>SUMIFS($R$3:$R$92,$C$3:$C$92,"=CART (no)",$I$3:$I$92,"&lt;=6")</f>
        <v>3</v>
      </c>
      <c r="P6" s="2">
        <f>SUMIFS($R$3:$R$92,$C$3:$C$92,"=CART (no)",$I$3:$I$92,"&gt;=7",$I$3:$I$92,"&lt;=75")</f>
        <v>7</v>
      </c>
      <c r="Q6" s="2">
        <f>SUMIFS($R$3:$R$92,$C$3:$C$92,"=CART (no)",$I$3:$I$92,"&gt;75",$I$3:$I$92,"&lt;=90")</f>
        <v>0</v>
      </c>
      <c r="R6">
        <v>1</v>
      </c>
    </row>
    <row r="7" spans="1:18">
      <c r="A7">
        <v>5</v>
      </c>
      <c r="B7" t="s">
        <v>26</v>
      </c>
      <c r="C7" t="s">
        <v>35</v>
      </c>
      <c r="E7">
        <v>9</v>
      </c>
      <c r="F7">
        <v>3</v>
      </c>
      <c r="G7">
        <v>10</v>
      </c>
      <c r="I7">
        <v>5</v>
      </c>
      <c r="J7">
        <v>5</v>
      </c>
      <c r="K7">
        <v>1</v>
      </c>
      <c r="M7" s="10"/>
      <c r="N7" s="7" t="s">
        <v>37</v>
      </c>
      <c r="O7" s="7">
        <f>SUMIFS($R$3:$R$92,$C$3:$C$92,"=ABE0-5NN",$I$3:$I$92,"&lt;=6")</f>
        <v>0</v>
      </c>
      <c r="P7" s="7">
        <f>SUMIFS($R$3:$R$92,$C$3:$C$92,"=ABE0-5NN",$I$3:$I$92,"&gt;=7",$I$3:$I$92,"&lt;=75")</f>
        <v>8</v>
      </c>
      <c r="Q7" s="7">
        <f>SUMIFS($R$3:$R$92,$C$3:$C$92,"=ABE0-5NN",$I$3:$I$92,"&gt;75",$I$3:$I$92,"&lt;=90")</f>
        <v>1</v>
      </c>
      <c r="R7">
        <v>1</v>
      </c>
    </row>
    <row r="8" spans="1:18">
      <c r="A8">
        <v>6</v>
      </c>
      <c r="B8" t="s">
        <v>26</v>
      </c>
      <c r="C8" t="s">
        <v>36</v>
      </c>
      <c r="E8">
        <v>10</v>
      </c>
      <c r="F8">
        <v>4</v>
      </c>
      <c r="G8">
        <v>1</v>
      </c>
      <c r="I8">
        <v>6</v>
      </c>
      <c r="J8">
        <v>6</v>
      </c>
      <c r="K8">
        <v>2</v>
      </c>
      <c r="M8" s="10"/>
      <c r="N8" s="7" t="s">
        <v>38</v>
      </c>
      <c r="O8" s="7">
        <f>SUMIFS($R$3:$R$92,$C$3:$C$92,"=ABE0-1NN",$I$3:$I$92,"&lt;=6")</f>
        <v>0</v>
      </c>
      <c r="P8" s="7">
        <f>SUMIFS($R$3:$R$92,$C$3:$C$92,"=ABE0-1NN",$I$3:$I$92,"&gt;=7",$I$3:$I$92,"&lt;=75")</f>
        <v>9</v>
      </c>
      <c r="Q8" s="7">
        <f>SUMIFS($R$3:$R$92,$C$3:$C$92,"=ABE0-1NN",$I$3:$I$92,"&gt;75",$I$3:$I$92,"&lt;=90")</f>
        <v>0</v>
      </c>
      <c r="R8">
        <v>1</v>
      </c>
    </row>
    <row r="9" spans="1:18">
      <c r="A9">
        <v>7</v>
      </c>
      <c r="B9" t="s">
        <v>21</v>
      </c>
      <c r="C9" t="s">
        <v>35</v>
      </c>
      <c r="E9">
        <v>25</v>
      </c>
      <c r="F9">
        <v>5</v>
      </c>
      <c r="G9">
        <v>2</v>
      </c>
      <c r="I9">
        <v>1</v>
      </c>
      <c r="J9">
        <v>19</v>
      </c>
      <c r="K9">
        <v>5</v>
      </c>
      <c r="M9" s="10"/>
      <c r="N9" s="7" t="s">
        <v>18</v>
      </c>
      <c r="O9" s="7">
        <f>SUMIFS($R$3:$R$92,$C$3:$C$92,"=PCR",$I$3:$I$92,"&lt;=6")</f>
        <v>0</v>
      </c>
      <c r="P9" s="7">
        <f>SUMIFS($R$3:$R$92,$C$3:$C$92,"=PCR",$I$3:$I$92,"&gt;=7",$I$3:$I$92,"&lt;=75")</f>
        <v>4</v>
      </c>
      <c r="Q9" s="7">
        <f>SUMIFS($R$3:$R$92,$C$3:$C$92,"=PCR",$I$3:$I$92,"&gt;75",$I$3:$I$92,"&lt;=90")</f>
        <v>5</v>
      </c>
      <c r="R9">
        <v>1</v>
      </c>
    </row>
    <row r="10" spans="1:18">
      <c r="A10">
        <v>8</v>
      </c>
      <c r="B10" t="s">
        <v>21</v>
      </c>
      <c r="C10" t="s">
        <v>36</v>
      </c>
      <c r="E10">
        <v>19</v>
      </c>
      <c r="F10">
        <v>6</v>
      </c>
      <c r="G10">
        <v>3</v>
      </c>
      <c r="I10">
        <v>2</v>
      </c>
      <c r="J10">
        <v>20</v>
      </c>
      <c r="K10">
        <v>6</v>
      </c>
      <c r="M10" s="10"/>
      <c r="N10" s="7" t="s">
        <v>19</v>
      </c>
      <c r="O10" s="7">
        <f>SUMIFS($R$3:$R$92,$C$3:$C$92,"=PLSR",$I$3:$I$92,"&lt;=6")</f>
        <v>0</v>
      </c>
      <c r="P10" s="7">
        <f>SUMIFS($R$3:$R$92,$C$3:$C$92,"=PLSR",$I$3:$I$92,"&gt;=7",$I$3:$I$92,"&lt;=75")</f>
        <v>8</v>
      </c>
      <c r="Q10" s="7">
        <f>SUMIFS($R$3:$R$92,$C$3:$C$92,"=PLSR",$I$3:$I$92,"&gt;75",$I$3:$I$92,"&lt;=90")</f>
        <v>1</v>
      </c>
      <c r="R10">
        <v>1</v>
      </c>
    </row>
    <row r="11" spans="1:18">
      <c r="A11">
        <v>9</v>
      </c>
      <c r="B11" t="s">
        <v>24</v>
      </c>
      <c r="C11" t="s">
        <v>35</v>
      </c>
      <c r="E11">
        <v>20</v>
      </c>
      <c r="F11">
        <v>9</v>
      </c>
      <c r="G11">
        <v>4</v>
      </c>
      <c r="I11">
        <v>9</v>
      </c>
      <c r="J11">
        <v>7</v>
      </c>
      <c r="K11">
        <v>9</v>
      </c>
      <c r="M11" s="10"/>
      <c r="N11" s="2" t="s">
        <v>20</v>
      </c>
      <c r="O11" s="2">
        <f>SUMIFS($R$3:$R$92,$C$3:$C$92,"=LReg",$I$3:$I$92,"&lt;=6")</f>
        <v>0</v>
      </c>
      <c r="P11" s="2">
        <f>SUMIFS($R$3:$R$92,$C$3:$C$92,"=LReg",$I$3:$I$92,"&gt;=7",$I$3:$I$92,"&lt;=75")</f>
        <v>6</v>
      </c>
      <c r="Q11" s="2">
        <f>SUMIFS($R$3:$R$92,$C$3:$C$92,"=LReg",$I$3:$I$92,"&gt;75",$I$3:$I$92,"&lt;=90")</f>
        <v>2</v>
      </c>
      <c r="R11">
        <v>1</v>
      </c>
    </row>
    <row r="12" spans="1:18">
      <c r="A12">
        <v>10</v>
      </c>
      <c r="B12" t="s">
        <v>24</v>
      </c>
      <c r="C12" t="s">
        <v>36</v>
      </c>
      <c r="E12">
        <v>11</v>
      </c>
      <c r="F12">
        <v>10</v>
      </c>
      <c r="G12">
        <v>5</v>
      </c>
      <c r="I12">
        <v>10</v>
      </c>
      <c r="J12">
        <v>8</v>
      </c>
      <c r="K12">
        <v>10</v>
      </c>
      <c r="M12" s="10"/>
      <c r="N12" s="2" t="s">
        <v>21</v>
      </c>
      <c r="O12" s="2">
        <f>SUMIFS($R$3:$R$92,$C$3:$C$92,"=SWR",$I$3:$I$92,"&lt;=6")</f>
        <v>0</v>
      </c>
      <c r="P12" s="2">
        <f>SUMIFS($R$3:$R$92,$C$3:$C$92,"=SWR",$I$3:$I$92,"&gt;=7",$I$3:$I$92,"&lt;=75")</f>
        <v>7</v>
      </c>
      <c r="Q12" s="2">
        <f>SUMIFS($R$3:$R$92,$C$3:$C$92,"=SWR",$I$3:$I$92,"&gt;75",$I$3:$I$92,"&lt;=90")</f>
        <v>3</v>
      </c>
      <c r="R12">
        <v>1</v>
      </c>
    </row>
    <row r="13" spans="1:18">
      <c r="A13">
        <v>11</v>
      </c>
      <c r="B13" t="s">
        <v>21</v>
      </c>
      <c r="C13" t="s">
        <v>38</v>
      </c>
      <c r="E13">
        <v>1</v>
      </c>
      <c r="F13">
        <v>19</v>
      </c>
      <c r="G13">
        <v>6</v>
      </c>
      <c r="I13">
        <v>25</v>
      </c>
      <c r="J13">
        <v>15</v>
      </c>
      <c r="K13">
        <v>15</v>
      </c>
      <c r="M13" s="11"/>
      <c r="N13" s="4" t="s">
        <v>22</v>
      </c>
      <c r="O13" s="4">
        <f>SUMIFS($R$3:$R$92,$C$3:$C$92,"=NNet",$I$3:$I$92,"&lt;=6")</f>
        <v>0</v>
      </c>
      <c r="P13" s="4">
        <f>SUMIFS($R$3:$R$92,$C$3:$C$92,"=NNet",$I$3:$I$92,"&gt;=7",$I$3:$I$92,"&lt;=75")</f>
        <v>7</v>
      </c>
      <c r="Q13" s="4">
        <f>SUMIFS($R$3:$R$92,$C$3:$C$92,"=NNet",$I$3:$I$92,"&gt;75",$I$3:$I$92,"&lt;=90")</f>
        <v>2</v>
      </c>
      <c r="R13">
        <v>1</v>
      </c>
    </row>
    <row r="14" spans="1:18">
      <c r="A14">
        <v>12</v>
      </c>
      <c r="B14" t="s">
        <v>26</v>
      </c>
      <c r="C14" t="s">
        <v>38</v>
      </c>
      <c r="E14">
        <v>2</v>
      </c>
      <c r="F14">
        <v>20</v>
      </c>
      <c r="G14">
        <v>19</v>
      </c>
      <c r="I14">
        <v>11</v>
      </c>
      <c r="J14">
        <v>17</v>
      </c>
      <c r="K14">
        <v>17</v>
      </c>
      <c r="M14" s="12" t="s">
        <v>32</v>
      </c>
      <c r="N14" s="3" t="s">
        <v>21</v>
      </c>
      <c r="O14" s="2">
        <f>SUMIFS($R$3:$R$92,$B$3:$B$92,"=SWR",$I$3:$I$92,"&lt;=6")</f>
        <v>2</v>
      </c>
      <c r="P14" s="2">
        <f>SUMIFS($R$3:$R$92,$B$3:$B$92,"=SWR",$I$3:$I$92,"&gt;=7",$I$3:$I$92,"&lt;=75")</f>
        <v>5</v>
      </c>
      <c r="Q14" s="2">
        <f>SUMIFS($R$3:$R$92,$B$3:$B$92,"=SWR",$I$3:$I$92,"&gt;75",$I$3:$I$92,"&lt;=90")</f>
        <v>2</v>
      </c>
      <c r="R14">
        <v>1</v>
      </c>
    </row>
    <row r="15" spans="1:18">
      <c r="A15">
        <v>13</v>
      </c>
      <c r="B15" t="s">
        <v>21</v>
      </c>
      <c r="C15" t="s">
        <v>37</v>
      </c>
      <c r="E15">
        <v>3</v>
      </c>
      <c r="F15">
        <v>30</v>
      </c>
      <c r="G15">
        <v>20</v>
      </c>
      <c r="I15">
        <v>30</v>
      </c>
      <c r="J15">
        <v>12</v>
      </c>
      <c r="K15">
        <v>19</v>
      </c>
      <c r="M15" s="13"/>
      <c r="N15" s="3" t="s">
        <v>24</v>
      </c>
      <c r="O15" s="2">
        <f>SUMIFS($R$3:$R$92,$B$3:$B$92,"=SFS",$I$3:$I$92,"&lt;=6")</f>
        <v>0</v>
      </c>
      <c r="P15" s="2">
        <f>SUMIFS($R$3:$R$92,$B$3:$B$92,"=SFS",$I$3:$I$92,"&gt;=7",$I$3:$I$92,"&lt;=75")</f>
        <v>9</v>
      </c>
      <c r="Q15" s="2">
        <f>SUMIFS($R$3:$R$92,$B$3:$B$92,"=SFS",$I$3:$I$92,"&gt;75",$I$3:$I$92,"&lt;=90")</f>
        <v>0</v>
      </c>
      <c r="R15">
        <v>1</v>
      </c>
    </row>
    <row r="16" spans="1:18">
      <c r="A16">
        <v>14</v>
      </c>
      <c r="B16" t="s">
        <v>24</v>
      </c>
      <c r="C16" t="s">
        <v>37</v>
      </c>
      <c r="E16">
        <v>4</v>
      </c>
      <c r="F16">
        <v>31</v>
      </c>
      <c r="G16">
        <v>57</v>
      </c>
      <c r="I16">
        <v>31</v>
      </c>
      <c r="J16">
        <v>29</v>
      </c>
      <c r="K16">
        <v>20</v>
      </c>
      <c r="M16" s="13"/>
      <c r="N16" s="8" t="s">
        <v>25</v>
      </c>
      <c r="O16" s="7">
        <f>SUMIFS($R$3:$R$92,$B$3:$B$92,"=none",$I$3:$I$92,"&lt;=6")</f>
        <v>2</v>
      </c>
      <c r="P16" s="7">
        <f>SUMIFS($R$3:$R$92,$B$3:$B$92,"=none",$I$3:$I$92,"&gt;=7",$I$3:$I$92,"&lt;=75")</f>
        <v>7</v>
      </c>
      <c r="Q16" s="7">
        <f>SUMIFS($R$3:$R$92,$B$3:$B$92,"=none",$I$3:$I$92,"&gt;75",$I$3:$I$92,"&lt;=90")</f>
        <v>0</v>
      </c>
      <c r="R16">
        <v>1</v>
      </c>
    </row>
    <row r="17" spans="1:18">
      <c r="A17">
        <v>15</v>
      </c>
      <c r="B17" t="s">
        <v>28</v>
      </c>
      <c r="C17" t="s">
        <v>19</v>
      </c>
      <c r="E17">
        <v>5</v>
      </c>
      <c r="F17">
        <v>12</v>
      </c>
      <c r="G17">
        <v>11</v>
      </c>
      <c r="I17">
        <v>57</v>
      </c>
      <c r="J17">
        <v>9</v>
      </c>
      <c r="K17">
        <v>11</v>
      </c>
      <c r="M17" s="13"/>
      <c r="N17" s="8" t="s">
        <v>26</v>
      </c>
      <c r="O17" s="7">
        <f>SUMIFS($R$3:$R$92,$B$3:$B$92,"=log",$I$3:$I$92,"&lt;=6")</f>
        <v>2</v>
      </c>
      <c r="P17" s="7">
        <f>SUMIFS($R$3:$R$92,$B$3:$B$92,"=log",$I$3:$I$92,"&gt;=7",$I$3:$I$92,"&lt;=75")</f>
        <v>5</v>
      </c>
      <c r="Q17" s="7">
        <f>SUMIFS($R$3:$R$92,$B$3:$B$92,"=log",$I$3:$I$92,"&gt;75",$I$3:$I$92,"&lt;=90")</f>
        <v>2</v>
      </c>
      <c r="R17">
        <v>1</v>
      </c>
    </row>
    <row r="18" spans="1:18">
      <c r="A18">
        <v>16</v>
      </c>
      <c r="B18" t="s">
        <v>21</v>
      </c>
      <c r="C18" t="s">
        <v>18</v>
      </c>
      <c r="E18">
        <v>6</v>
      </c>
      <c r="F18">
        <v>11</v>
      </c>
      <c r="G18">
        <v>30</v>
      </c>
      <c r="I18">
        <v>15</v>
      </c>
      <c r="J18">
        <v>10</v>
      </c>
      <c r="K18">
        <v>12</v>
      </c>
      <c r="M18" s="13"/>
      <c r="N18" s="8" t="s">
        <v>27</v>
      </c>
      <c r="O18" s="7">
        <f>SUMIFS($R$3:$R$92,$B$3:$B$92,"=norm",$I$3:$I$92,"&lt;=6")</f>
        <v>0</v>
      </c>
      <c r="P18" s="7">
        <f>SUMIFS($R$3:$R$92,$B$3:$B$92,"=norm",$I$3:$I$92,"&gt;=7",$I$3:$I$92,"&lt;=75")</f>
        <v>8</v>
      </c>
      <c r="Q18" s="7">
        <f>SUMIFS($R$3:$R$92,$B$3:$B$92,"=norm",$I$3:$I$92,"&gt;75",$I$3:$I$92,"&lt;=90")</f>
        <v>1</v>
      </c>
      <c r="R18">
        <v>1</v>
      </c>
    </row>
    <row r="19" spans="1:18">
      <c r="A19">
        <v>17</v>
      </c>
      <c r="B19" t="s">
        <v>25</v>
      </c>
      <c r="C19" t="s">
        <v>19</v>
      </c>
      <c r="E19">
        <v>28</v>
      </c>
      <c r="F19">
        <v>32</v>
      </c>
      <c r="G19">
        <v>31</v>
      </c>
      <c r="I19">
        <v>17</v>
      </c>
      <c r="J19">
        <v>32</v>
      </c>
      <c r="K19">
        <v>29</v>
      </c>
      <c r="M19" s="13"/>
      <c r="N19" s="8" t="s">
        <v>28</v>
      </c>
      <c r="O19" s="7">
        <f>SUMIFS($R$3:$R$92,$B$3:$B$92,"=PCA",$I$3:$I$92,"&lt;=6")</f>
        <v>0</v>
      </c>
      <c r="P19" s="7">
        <f>SUMIFS($R$3:$R$92,$B$3:$B$92,"=PCA",$I$3:$I$92,"&gt;=7",$I$3:$I$92,"&lt;=75")</f>
        <v>7</v>
      </c>
      <c r="Q19" s="7">
        <f>SUMIFS($R$3:$R$92,$B$3:$B$92,"=PCA",$I$3:$I$92,"&gt;75",$I$3:$I$92,"&lt;=90")</f>
        <v>2</v>
      </c>
      <c r="R19">
        <v>1</v>
      </c>
    </row>
    <row r="20" spans="1:18">
      <c r="A20">
        <v>18</v>
      </c>
      <c r="B20" t="s">
        <v>24</v>
      </c>
      <c r="C20" t="s">
        <v>38</v>
      </c>
      <c r="E20">
        <v>16</v>
      </c>
      <c r="F20">
        <v>33</v>
      </c>
      <c r="G20">
        <v>28</v>
      </c>
      <c r="I20">
        <v>19</v>
      </c>
      <c r="J20">
        <v>33</v>
      </c>
      <c r="K20">
        <v>30</v>
      </c>
      <c r="M20" s="13"/>
      <c r="N20" s="3" t="s">
        <v>29</v>
      </c>
      <c r="O20" s="2">
        <f>SUMIFS($R$3:$R$92,$B$3:$B$92,"=freq5bin",$I$3:$I$92,"&lt;=6")</f>
        <v>0</v>
      </c>
      <c r="P20" s="2">
        <f>SUMIFS($R$3:$R$92,$B$3:$B$92,"=freq5bin",$I$3:$I$92,"&gt;=7",$I$3:$I$92,"&lt;=75")</f>
        <v>6</v>
      </c>
      <c r="Q20" s="2">
        <f>SUMIFS($R$3:$R$92,$B$3:$B$92,"=freq5bin",$I$3:$I$92,"&gt;75",$I$3:$I$92,"&lt;=90")</f>
        <v>3</v>
      </c>
      <c r="R20">
        <v>1</v>
      </c>
    </row>
    <row r="21" spans="1:18">
      <c r="A21">
        <v>19</v>
      </c>
      <c r="B21" t="s">
        <v>28</v>
      </c>
      <c r="C21" t="s">
        <v>18</v>
      </c>
      <c r="E21">
        <v>15</v>
      </c>
      <c r="F21">
        <v>38</v>
      </c>
      <c r="G21">
        <v>16</v>
      </c>
      <c r="I21">
        <v>20</v>
      </c>
      <c r="J21">
        <v>11</v>
      </c>
      <c r="K21">
        <v>31</v>
      </c>
      <c r="M21" s="13"/>
      <c r="N21" s="3" t="s">
        <v>40</v>
      </c>
      <c r="O21" s="2">
        <f>SUMIFS($R$3:$R$92,$B$3:$B$92,"=width3bin",$I$3:$I$92,"&lt;=6")</f>
        <v>0</v>
      </c>
      <c r="P21" s="2">
        <f>SUMIFS($R$3:$R$92,$B$3:$B$92,"=width3bin",$I$3:$I$92,"&gt;=7",$I$3:$I$92,"&lt;=75")</f>
        <v>6</v>
      </c>
      <c r="Q21" s="2">
        <f>SUMIFS($R$3:$R$92,$B$3:$B$92,"=width3bin",$I$3:$I$92,"&gt;75",$I$3:$I$92,"&lt;=90")</f>
        <v>3</v>
      </c>
      <c r="R21">
        <v>1</v>
      </c>
    </row>
    <row r="22" spans="1:18">
      <c r="A22">
        <v>20</v>
      </c>
      <c r="B22" t="s">
        <v>25</v>
      </c>
      <c r="C22" t="s">
        <v>18</v>
      </c>
      <c r="E22">
        <v>17</v>
      </c>
      <c r="F22">
        <v>16</v>
      </c>
      <c r="G22">
        <v>25</v>
      </c>
      <c r="I22">
        <v>12</v>
      </c>
      <c r="J22">
        <v>16</v>
      </c>
      <c r="K22">
        <v>16</v>
      </c>
      <c r="M22" s="13"/>
      <c r="N22" s="3" t="s">
        <v>30</v>
      </c>
      <c r="O22" s="2">
        <f>SUMIFS($R$3:$R$92,$B$3:$B$92,"=width5bin",$I$3:$I$92,"&lt;=6")</f>
        <v>0</v>
      </c>
      <c r="P22" s="2">
        <f>SUMIFS($R$3:$R$92,$B$3:$B$92,"=width5bin",$I$3:$I$92,"&gt;=7",$I$3:$I$92,"&lt;=75")</f>
        <v>8</v>
      </c>
      <c r="Q22" s="2">
        <f>SUMIFS($R$3:$R$92,$B$3:$B$92,"=width5bin",$I$3:$I$92,"&gt;75",$I$3:$I$92,"&lt;=90")</f>
        <v>1</v>
      </c>
      <c r="R22">
        <v>1</v>
      </c>
    </row>
    <row r="23" spans="1:18">
      <c r="A23">
        <v>21</v>
      </c>
      <c r="B23" t="s">
        <v>28</v>
      </c>
      <c r="C23" t="s">
        <v>35</v>
      </c>
      <c r="E23">
        <v>29</v>
      </c>
      <c r="F23">
        <v>28</v>
      </c>
      <c r="G23">
        <v>15</v>
      </c>
      <c r="I23">
        <v>29</v>
      </c>
      <c r="J23">
        <v>66</v>
      </c>
      <c r="K23">
        <v>13</v>
      </c>
      <c r="M23" s="14"/>
      <c r="N23" s="5" t="s">
        <v>31</v>
      </c>
      <c r="O23" s="4">
        <f>SUMIFS($R$3:$R$92,$B$3:$B$92,"=freq3bin",$I$3:$I$92,"&lt;=6")</f>
        <v>0</v>
      </c>
      <c r="P23" s="4">
        <f>SUMIFS($R$3:$R$92,$B$3:$B$92,"=freq3bin",$I$3:$I$92,"&gt;=7",$I$3:$I$92,"&lt;=75")</f>
        <v>8</v>
      </c>
      <c r="Q23" s="4">
        <f>SUMIFS($R$3:$R$92,$B$3:$B$92,"=freq3bin",$I$3:$I$92,"&gt;75",$I$3:$I$92,"&lt;=90")</f>
        <v>1</v>
      </c>
      <c r="R23">
        <v>1</v>
      </c>
    </row>
    <row r="24" spans="1:18">
      <c r="A24">
        <v>22</v>
      </c>
      <c r="B24" t="s">
        <v>28</v>
      </c>
      <c r="C24" t="s">
        <v>36</v>
      </c>
      <c r="E24">
        <v>30</v>
      </c>
      <c r="F24">
        <v>44</v>
      </c>
      <c r="G24">
        <v>17</v>
      </c>
      <c r="I24">
        <v>13</v>
      </c>
      <c r="J24">
        <v>24</v>
      </c>
      <c r="K24">
        <v>28</v>
      </c>
      <c r="O24" s="1"/>
      <c r="P24" s="1"/>
      <c r="Q24" s="1"/>
      <c r="R24">
        <v>1</v>
      </c>
    </row>
    <row r="25" spans="1:18">
      <c r="A25">
        <v>23</v>
      </c>
      <c r="B25" t="s">
        <v>29</v>
      </c>
      <c r="C25" t="s">
        <v>37</v>
      </c>
      <c r="E25">
        <v>31</v>
      </c>
      <c r="F25">
        <v>45</v>
      </c>
      <c r="G25">
        <v>29</v>
      </c>
      <c r="I25">
        <v>21</v>
      </c>
      <c r="J25">
        <v>28</v>
      </c>
      <c r="K25">
        <v>32</v>
      </c>
      <c r="M25" s="15" t="s">
        <v>49</v>
      </c>
      <c r="N25" s="16"/>
      <c r="O25" s="16"/>
      <c r="P25" s="16"/>
      <c r="Q25" s="16"/>
      <c r="R25">
        <v>1</v>
      </c>
    </row>
    <row r="26" spans="1:18">
      <c r="A26">
        <v>24</v>
      </c>
      <c r="B26" t="s">
        <v>21</v>
      </c>
      <c r="C26" t="s">
        <v>19</v>
      </c>
      <c r="E26">
        <v>24</v>
      </c>
      <c r="F26">
        <v>23</v>
      </c>
      <c r="G26">
        <v>32</v>
      </c>
      <c r="I26">
        <v>22</v>
      </c>
      <c r="J26">
        <v>23</v>
      </c>
      <c r="K26">
        <v>33</v>
      </c>
      <c r="M26" s="17"/>
      <c r="N26" s="18"/>
      <c r="O26" s="2" t="s">
        <v>11</v>
      </c>
      <c r="P26" s="3" t="s">
        <v>12</v>
      </c>
      <c r="Q26" s="3" t="s">
        <v>13</v>
      </c>
      <c r="R26">
        <v>1</v>
      </c>
    </row>
    <row r="27" spans="1:18">
      <c r="A27">
        <v>25</v>
      </c>
      <c r="B27" t="s">
        <v>24</v>
      </c>
      <c r="C27" t="s">
        <v>39</v>
      </c>
      <c r="E27">
        <v>66</v>
      </c>
      <c r="F27">
        <v>66</v>
      </c>
      <c r="G27">
        <v>33</v>
      </c>
      <c r="I27">
        <v>51</v>
      </c>
      <c r="J27">
        <v>30</v>
      </c>
      <c r="K27">
        <v>25</v>
      </c>
      <c r="M27" s="19"/>
      <c r="N27" s="20"/>
      <c r="O27" s="2" t="s">
        <v>14</v>
      </c>
      <c r="P27" s="3" t="s">
        <v>15</v>
      </c>
      <c r="Q27" s="3" t="s">
        <v>16</v>
      </c>
      <c r="R27">
        <v>1</v>
      </c>
    </row>
    <row r="28" spans="1:18">
      <c r="A28">
        <v>26</v>
      </c>
      <c r="B28" t="s">
        <v>27</v>
      </c>
      <c r="C28" t="s">
        <v>38</v>
      </c>
      <c r="E28">
        <v>60</v>
      </c>
      <c r="F28">
        <v>57</v>
      </c>
      <c r="G28">
        <v>38</v>
      </c>
      <c r="I28">
        <v>16</v>
      </c>
      <c r="J28">
        <v>31</v>
      </c>
      <c r="K28">
        <v>21</v>
      </c>
      <c r="M28" s="9" t="s">
        <v>23</v>
      </c>
      <c r="N28" s="3" t="s">
        <v>35</v>
      </c>
      <c r="O28" s="6">
        <f>SUMIFS($R$3:$R$92,$C$3:$C$92,"=CART (yes)",$J$3:$J$92,"&lt;=6")</f>
        <v>3</v>
      </c>
      <c r="P28" s="6">
        <f>SUMIFS($R$3:$R$92,$C$3:$C$92,"=CART (yes)",$J$3:$J$92,"&gt;=7",$J$3:$J$92,"&lt;=75")</f>
        <v>6</v>
      </c>
      <c r="Q28" s="6">
        <f>SUMIFS($R$3:$R$92,$C$3:$C$92,"=CART (yes)",$J$3:$J$92,"&gt;75",$J$3:$J$92,"&lt;=90")</f>
        <v>0</v>
      </c>
      <c r="R28">
        <v>1</v>
      </c>
    </row>
    <row r="29" spans="1:18">
      <c r="A29">
        <v>27</v>
      </c>
      <c r="B29" t="s">
        <v>25</v>
      </c>
      <c r="C29" t="s">
        <v>38</v>
      </c>
      <c r="E29">
        <v>61</v>
      </c>
      <c r="F29">
        <v>60</v>
      </c>
      <c r="G29">
        <v>24</v>
      </c>
      <c r="I29">
        <v>28</v>
      </c>
      <c r="J29">
        <v>54</v>
      </c>
      <c r="K29">
        <v>22</v>
      </c>
      <c r="M29" s="10"/>
      <c r="N29" s="2" t="s">
        <v>36</v>
      </c>
      <c r="O29" s="2">
        <f>SUMIFS($R$3:$R$92,$C$3:$C$92,"=CART (no)",$J$3:$J$92,"&lt;=6")</f>
        <v>3</v>
      </c>
      <c r="P29" s="2">
        <f>SUMIFS($R$3:$R$92,$C$3:$C$92,"=CART (no)",$J$3:$J$92,"&gt;=7",$J$3:$J$92,"&lt;=75")</f>
        <v>7</v>
      </c>
      <c r="Q29" s="2">
        <f>SUMIFS($R$3:$R$92,$C$3:$C$92,"=CART (no)",$J$3:$J$92,"&gt;75",$J$3:$J$92,"&lt;=90")</f>
        <v>0</v>
      </c>
      <c r="R29">
        <v>1</v>
      </c>
    </row>
    <row r="30" spans="1:18">
      <c r="A30">
        <v>28</v>
      </c>
      <c r="B30" t="s">
        <v>24</v>
      </c>
      <c r="C30" t="s">
        <v>18</v>
      </c>
      <c r="E30">
        <v>13</v>
      </c>
      <c r="F30">
        <v>61</v>
      </c>
      <c r="G30">
        <v>66</v>
      </c>
      <c r="I30">
        <v>58</v>
      </c>
      <c r="J30">
        <v>21</v>
      </c>
      <c r="K30">
        <v>24</v>
      </c>
      <c r="M30" s="10"/>
      <c r="N30" s="7" t="s">
        <v>37</v>
      </c>
      <c r="O30" s="7">
        <f>SUMIFS($R$3:$R$92,$C$3:$C$92,"=ABE0-5NN",$J$3:$J$92,"&lt;=6")</f>
        <v>0</v>
      </c>
      <c r="P30" s="7">
        <f>SUMIFS($R$3:$R$92,$C$3:$C$92,"=ABE0-5NN",$J$3:$J$92,"&gt;=7",$J$3:$J$92,"&lt;=75")</f>
        <v>9</v>
      </c>
      <c r="Q30" s="7">
        <f>SUMIFS($R$3:$R$92,$C$3:$C$92,"=ABE0-5NN",$J$3:$J$92,"&gt;75",$J$3:$J$92,"&lt;=90")</f>
        <v>0</v>
      </c>
      <c r="R30">
        <v>1</v>
      </c>
    </row>
    <row r="31" spans="1:18">
      <c r="A31">
        <v>29</v>
      </c>
      <c r="B31" t="s">
        <v>24</v>
      </c>
      <c r="C31" t="s">
        <v>19</v>
      </c>
      <c r="E31">
        <v>38</v>
      </c>
      <c r="F31">
        <v>29</v>
      </c>
      <c r="G31">
        <v>60</v>
      </c>
      <c r="I31">
        <v>32</v>
      </c>
      <c r="J31">
        <v>22</v>
      </c>
      <c r="K31">
        <v>58</v>
      </c>
      <c r="M31" s="10"/>
      <c r="N31" s="7" t="s">
        <v>38</v>
      </c>
      <c r="O31" s="7">
        <f>SUMIFS($R$3:$R$92,$C$3:$C$92,"=ABE0-1NN",$J$3:$J$92,"&lt;=6")</f>
        <v>0</v>
      </c>
      <c r="P31" s="7">
        <f>SUMIFS($R$3:$R$92,$C$3:$C$92,"=ABE0-1NN",$J$3:$J$92,"&gt;=7",$J$3:$J$92,"&lt;=75")</f>
        <v>9</v>
      </c>
      <c r="Q31" s="7">
        <f>SUMIFS($R$3:$R$92,$C$3:$C$92,"=ABE0-1NN",$J$3:$J$92,"&gt;75",$J$3:$J$92,"&lt;=90")</f>
        <v>0</v>
      </c>
      <c r="R31">
        <v>1</v>
      </c>
    </row>
    <row r="32" spans="1:18">
      <c r="A32">
        <v>30</v>
      </c>
      <c r="B32" t="s">
        <v>29</v>
      </c>
      <c r="C32" t="s">
        <v>35</v>
      </c>
      <c r="E32">
        <v>32</v>
      </c>
      <c r="F32">
        <v>15</v>
      </c>
      <c r="G32">
        <v>61</v>
      </c>
      <c r="I32">
        <v>33</v>
      </c>
      <c r="J32">
        <v>40</v>
      </c>
      <c r="K32">
        <v>57</v>
      </c>
      <c r="M32" s="10"/>
      <c r="N32" s="7" t="s">
        <v>18</v>
      </c>
      <c r="O32" s="7">
        <f>SUMIFS($R$3:$R$92,$C$3:$C$92,"=PCR",$J$3:$J$92,"&lt;=6")</f>
        <v>0</v>
      </c>
      <c r="P32" s="7">
        <f>SUMIFS($R$3:$R$92,$C$3:$C$92,"=PCR",$J$3:$J$92,"&gt;=7",$J$3:$J$92,"&lt;=75")</f>
        <v>8</v>
      </c>
      <c r="Q32" s="7">
        <f>SUMIFS($R$3:$R$92,$C$3:$C$92,"=PCR",$J$3:$J$92,"&gt;75",$J$3:$J$92,"&lt;=90")</f>
        <v>1</v>
      </c>
      <c r="R32">
        <v>1</v>
      </c>
    </row>
    <row r="33" spans="1:18">
      <c r="A33">
        <v>31</v>
      </c>
      <c r="B33" t="s">
        <v>29</v>
      </c>
      <c r="C33" t="s">
        <v>36</v>
      </c>
      <c r="E33">
        <v>33</v>
      </c>
      <c r="F33">
        <v>17</v>
      </c>
      <c r="G33">
        <v>13</v>
      </c>
      <c r="I33">
        <v>24</v>
      </c>
      <c r="J33">
        <v>41</v>
      </c>
      <c r="K33">
        <v>51</v>
      </c>
      <c r="M33" s="10"/>
      <c r="N33" s="7" t="s">
        <v>19</v>
      </c>
      <c r="O33" s="7">
        <f>SUMIFS($R$3:$R$92,$C$3:$C$92,"=PLSR",$J$3:$J$92,"&lt;=6")</f>
        <v>0</v>
      </c>
      <c r="P33" s="7">
        <f>SUMIFS($R$3:$R$92,$C$3:$C$92,"=PLSR",$J$3:$J$92,"&gt;=7",$J$3:$J$92,"&lt;=75")</f>
        <v>8</v>
      </c>
      <c r="Q33" s="7">
        <f>SUMIFS($R$3:$R$92,$C$3:$C$92,"=PLSR",$J$3:$J$92,"&gt;75",$J$3:$J$92,"&lt;=90")</f>
        <v>1</v>
      </c>
      <c r="R33">
        <v>1</v>
      </c>
    </row>
    <row r="34" spans="1:18">
      <c r="A34">
        <v>32</v>
      </c>
      <c r="B34" t="s">
        <v>30</v>
      </c>
      <c r="C34" t="s">
        <v>35</v>
      </c>
      <c r="E34">
        <v>39</v>
      </c>
      <c r="F34">
        <v>21</v>
      </c>
      <c r="G34">
        <v>21</v>
      </c>
      <c r="I34">
        <v>38</v>
      </c>
      <c r="J34">
        <v>38</v>
      </c>
      <c r="K34">
        <v>38</v>
      </c>
      <c r="M34" s="10"/>
      <c r="N34" s="2" t="s">
        <v>20</v>
      </c>
      <c r="O34" s="2">
        <f>SUMIFS($R$3:$R$92,$C$3:$C$92,"=LReg",$J$3:$J$92,"&lt;=6")</f>
        <v>0</v>
      </c>
      <c r="P34" s="2">
        <f>SUMIFS($R$3:$R$92,$C$3:$C$92,"=LReg",$J$3:$J$92,"&gt;=7",$J$3:$J$92,"&lt;=75")</f>
        <v>5</v>
      </c>
      <c r="Q34" s="2">
        <f>SUMIFS($R$3:$R$92,$C$3:$C$92,"=LReg",$J$3:$J$92,"&gt;75",$J$3:$J$92,"&lt;=90")</f>
        <v>3</v>
      </c>
      <c r="R34">
        <v>1</v>
      </c>
    </row>
    <row r="35" spans="1:18">
      <c r="A35">
        <v>33</v>
      </c>
      <c r="B35" t="s">
        <v>30</v>
      </c>
      <c r="C35" t="s">
        <v>36</v>
      </c>
      <c r="E35">
        <v>67</v>
      </c>
      <c r="F35">
        <v>22</v>
      </c>
      <c r="G35">
        <v>22</v>
      </c>
      <c r="I35">
        <v>60</v>
      </c>
      <c r="J35">
        <v>58</v>
      </c>
      <c r="K35">
        <v>66</v>
      </c>
      <c r="M35" s="10"/>
      <c r="N35" s="2" t="s">
        <v>21</v>
      </c>
      <c r="O35" s="2">
        <f>SUMIFS($R$3:$R$92,$C$3:$C$92,"=SWR",$J$3:$J$92,"&lt;=6")</f>
        <v>0</v>
      </c>
      <c r="P35" s="2">
        <f>SUMIFS($R$3:$R$92,$C$3:$C$92,"=SWR",$J$3:$J$92,"&gt;=7",$J$3:$J$92,"&lt;=75")</f>
        <v>8</v>
      </c>
      <c r="Q35" s="2">
        <f>SUMIFS($R$3:$R$92,$C$3:$C$92,"=SWR",$J$3:$J$92,"&gt;75",$J$3:$J$92,"&lt;=90")</f>
        <v>2</v>
      </c>
      <c r="R35">
        <v>1</v>
      </c>
    </row>
    <row r="36" spans="1:18">
      <c r="A36">
        <v>34</v>
      </c>
      <c r="B36" t="s">
        <v>27</v>
      </c>
      <c r="C36" t="s">
        <v>37</v>
      </c>
      <c r="E36">
        <v>42</v>
      </c>
      <c r="F36">
        <v>24</v>
      </c>
      <c r="G36">
        <v>23</v>
      </c>
      <c r="I36">
        <v>61</v>
      </c>
      <c r="J36">
        <v>67</v>
      </c>
      <c r="K36">
        <v>65</v>
      </c>
      <c r="M36" s="11"/>
      <c r="N36" s="4" t="s">
        <v>22</v>
      </c>
      <c r="O36" s="4">
        <f>SUMIFS($R$3:$R$92,$C$3:$C$92,"=NNet",$J$3:$J$92,"&lt;=6")</f>
        <v>0</v>
      </c>
      <c r="P36" s="4">
        <f>SUMIFS($R$3:$R$92,$C$3:$C$92,"=NNet",$J$3:$J$92,"&gt;=7",$J$3:$J$92,"&lt;=75")</f>
        <v>3</v>
      </c>
      <c r="Q36" s="4">
        <f>SUMIFS($R$3:$R$92,$C$3:$C$92,"=NNet",$J$3:$J$92,"&gt;75",$J$3:$J$92,"&lt;=90")</f>
        <v>6</v>
      </c>
      <c r="R36">
        <v>1</v>
      </c>
    </row>
    <row r="37" spans="1:18">
      <c r="A37">
        <v>35</v>
      </c>
      <c r="B37" t="s">
        <v>28</v>
      </c>
      <c r="C37" t="s">
        <v>21</v>
      </c>
      <c r="E37">
        <v>65</v>
      </c>
      <c r="F37">
        <v>13</v>
      </c>
      <c r="G37">
        <v>67</v>
      </c>
      <c r="I37">
        <v>63</v>
      </c>
      <c r="J37">
        <v>13</v>
      </c>
      <c r="K37">
        <v>40</v>
      </c>
      <c r="M37" s="12" t="s">
        <v>32</v>
      </c>
      <c r="N37" s="3" t="s">
        <v>21</v>
      </c>
      <c r="O37" s="2">
        <f>SUMIFS($R$3:$R$92,$B$3:$B$92,"=SWR",$J$3:$J$92,"&lt;=6")</f>
        <v>0</v>
      </c>
      <c r="P37" s="2">
        <f>SUMIFS($R$3:$R$92,$B$3:$B$92,"=SWR",$J$3:$J$92,"&gt;=7",$J$3:$J$92,"&lt;=75")</f>
        <v>9</v>
      </c>
      <c r="Q37" s="2">
        <f>SUMIFS($R$3:$R$92,$B$3:$B$92,"=SWR",$J$3:$J$92,"&gt;75",$J$3:$J$92,"&lt;=90")</f>
        <v>0</v>
      </c>
      <c r="R37">
        <v>1</v>
      </c>
    </row>
    <row r="38" spans="1:18">
      <c r="A38">
        <v>36</v>
      </c>
      <c r="B38" t="s">
        <v>25</v>
      </c>
      <c r="C38" t="s">
        <v>37</v>
      </c>
      <c r="E38">
        <v>21</v>
      </c>
      <c r="F38">
        <v>72</v>
      </c>
      <c r="G38">
        <v>44</v>
      </c>
      <c r="I38">
        <v>65</v>
      </c>
      <c r="J38">
        <v>65</v>
      </c>
      <c r="K38">
        <v>41</v>
      </c>
      <c r="M38" s="13"/>
      <c r="N38" s="3" t="s">
        <v>24</v>
      </c>
      <c r="O38" s="2">
        <f>SUMIFS($R$3:$R$92,$B$3:$B$92,"=SFS",$J$3:$J$92,"&lt;=6")</f>
        <v>0</v>
      </c>
      <c r="P38" s="2">
        <f>SUMIFS($R$3:$R$92,$B$3:$B$92,"=SFS",$J$3:$J$92,"&gt;=7",$J$3:$J$92,"&lt;=75")</f>
        <v>9</v>
      </c>
      <c r="Q38" s="2">
        <f>SUMIFS($R$3:$R$92,$B$3:$B$92,"=SFS",$J$3:$J$92,"&gt;75",$J$3:$J$92,"&lt;=90")</f>
        <v>0</v>
      </c>
      <c r="R38">
        <v>1</v>
      </c>
    </row>
    <row r="39" spans="1:18">
      <c r="A39">
        <v>37</v>
      </c>
      <c r="B39" t="s">
        <v>21</v>
      </c>
      <c r="C39" t="s">
        <v>21</v>
      </c>
      <c r="E39">
        <v>22</v>
      </c>
      <c r="F39">
        <v>65</v>
      </c>
      <c r="G39">
        <v>45</v>
      </c>
      <c r="I39">
        <v>90</v>
      </c>
      <c r="J39">
        <v>35</v>
      </c>
      <c r="K39">
        <v>14</v>
      </c>
      <c r="M39" s="13"/>
      <c r="N39" s="8" t="s">
        <v>25</v>
      </c>
      <c r="O39" s="7">
        <f>SUMIFS($R$3:$R$92,$B$3:$B$92,"=none",$J$3:$J$92,"&lt;=6")</f>
        <v>2</v>
      </c>
      <c r="P39" s="7">
        <f>SUMIFS($R$3:$R$92,$B$3:$B$92,"=none",$J$3:$J$92,"&gt;=7",$J$3:$J$92,"&lt;=75")</f>
        <v>7</v>
      </c>
      <c r="Q39" s="7">
        <f>SUMIFS($R$3:$R$92,$B$3:$B$92,"=none",$J$3:$J$92,"&gt;75",$J$3:$J$92,"&lt;=90")</f>
        <v>0</v>
      </c>
      <c r="R39">
        <v>1</v>
      </c>
    </row>
    <row r="40" spans="1:18">
      <c r="A40">
        <v>38</v>
      </c>
      <c r="B40" t="s">
        <v>24</v>
      </c>
      <c r="C40" t="s">
        <v>21</v>
      </c>
      <c r="E40">
        <v>37</v>
      </c>
      <c r="F40">
        <v>42</v>
      </c>
      <c r="G40">
        <v>42</v>
      </c>
      <c r="I40">
        <v>14</v>
      </c>
      <c r="J40">
        <v>14</v>
      </c>
      <c r="K40">
        <v>67</v>
      </c>
      <c r="M40" s="13"/>
      <c r="N40" s="8" t="s">
        <v>26</v>
      </c>
      <c r="O40" s="7">
        <f>SUMIFS($R$3:$R$92,$B$3:$B$92,"=log",$J$3:$J$92,"&lt;=6")</f>
        <v>2</v>
      </c>
      <c r="P40" s="7">
        <f>SUMIFS($R$3:$R$92,$B$3:$B$92,"=log",$J$3:$J$92,"&gt;=7",$J$3:$J$92,"&lt;=75")</f>
        <v>3</v>
      </c>
      <c r="Q40" s="7">
        <f>SUMIFS($R$3:$R$92,$B$3:$B$92,"=log",$J$3:$J$92,"&gt;75",$J$3:$J$92,"&lt;=90")</f>
        <v>4</v>
      </c>
      <c r="R40">
        <v>1</v>
      </c>
    </row>
    <row r="41" spans="1:18">
      <c r="A41">
        <v>39</v>
      </c>
      <c r="B41" t="s">
        <v>26</v>
      </c>
      <c r="C41" t="s">
        <v>37</v>
      </c>
      <c r="E41">
        <v>83</v>
      </c>
      <c r="F41">
        <v>67</v>
      </c>
      <c r="G41">
        <v>65</v>
      </c>
      <c r="I41">
        <v>44</v>
      </c>
      <c r="J41">
        <v>18</v>
      </c>
      <c r="K41">
        <v>44</v>
      </c>
      <c r="M41" s="13"/>
      <c r="N41" s="8" t="s">
        <v>27</v>
      </c>
      <c r="O41" s="7">
        <f>SUMIFS($R$3:$R$92,$B$3:$B$92,"=norm",$J$3:$J$92,"&lt;=6")</f>
        <v>2</v>
      </c>
      <c r="P41" s="7">
        <f>SUMIFS($R$3:$R$92,$B$3:$B$92,"=norm",$J$3:$J$92,"&gt;=7",$J$3:$J$92,"&lt;=75")</f>
        <v>4</v>
      </c>
      <c r="Q41" s="7">
        <f>SUMIFS($R$3:$R$92,$B$3:$B$92,"=norm",$J$3:$J$92,"&gt;75",$J$3:$J$92,"&lt;=90")</f>
        <v>3</v>
      </c>
      <c r="R41">
        <v>1</v>
      </c>
    </row>
    <row r="42" spans="1:18">
      <c r="A42">
        <v>40</v>
      </c>
      <c r="B42" t="s">
        <v>27</v>
      </c>
      <c r="C42" t="s">
        <v>21</v>
      </c>
      <c r="E42">
        <v>88</v>
      </c>
      <c r="F42">
        <v>71</v>
      </c>
      <c r="G42">
        <v>37</v>
      </c>
      <c r="I42">
        <v>45</v>
      </c>
      <c r="J42">
        <v>44</v>
      </c>
      <c r="K42">
        <v>45</v>
      </c>
      <c r="M42" s="13"/>
      <c r="N42" s="8" t="s">
        <v>28</v>
      </c>
      <c r="O42" s="7">
        <f>SUMIFS($R$3:$R$92,$B$3:$B$92,"=PCA",$J$3:$J$92,"&lt;=6")</f>
        <v>0</v>
      </c>
      <c r="P42" s="7">
        <f>SUMIFS($R$3:$R$92,$B$3:$B$92,"=PCA",$J$3:$J$92,"&gt;=7",$J$3:$J$92,"&lt;=75")</f>
        <v>8</v>
      </c>
      <c r="Q42" s="7">
        <f>SUMIFS($R$3:$R$92,$B$3:$B$92,"=PCA",$J$3:$J$92,"&gt;75",$J$3:$J$92,"&lt;=90")</f>
        <v>1</v>
      </c>
      <c r="R42">
        <v>1</v>
      </c>
    </row>
    <row r="43" spans="1:18">
      <c r="A43">
        <v>41</v>
      </c>
      <c r="B43" t="s">
        <v>25</v>
      </c>
      <c r="C43" t="s">
        <v>21</v>
      </c>
      <c r="E43">
        <v>86</v>
      </c>
      <c r="F43">
        <v>37</v>
      </c>
      <c r="G43">
        <v>39</v>
      </c>
      <c r="I43">
        <v>37</v>
      </c>
      <c r="J43">
        <v>45</v>
      </c>
      <c r="K43">
        <v>60</v>
      </c>
      <c r="M43" s="13"/>
      <c r="N43" s="3" t="s">
        <v>29</v>
      </c>
      <c r="O43" s="2">
        <f>SUMIFS($R$3:$R$92,$B$3:$B$92,"=freq5bin",$J$3:$J$92,"&lt;=6")</f>
        <v>0</v>
      </c>
      <c r="P43" s="2">
        <f>SUMIFS($R$3:$R$92,$B$3:$B$92,"=freq5bin",$J$3:$J$92,"&gt;=7",$J$3:$J$92,"&lt;=75")</f>
        <v>8</v>
      </c>
      <c r="Q43" s="2">
        <f>SUMIFS($R$3:$R$92,$B$3:$B$92,"=freq5bin",$J$3:$J$92,"&gt;75",$J$3:$J$92,"&lt;=90")</f>
        <v>1</v>
      </c>
      <c r="R43">
        <v>1</v>
      </c>
    </row>
    <row r="44" spans="1:18">
      <c r="A44">
        <v>42</v>
      </c>
      <c r="B44" t="s">
        <v>31</v>
      </c>
      <c r="C44" t="s">
        <v>37</v>
      </c>
      <c r="E44">
        <v>85</v>
      </c>
      <c r="F44">
        <v>25</v>
      </c>
      <c r="G44">
        <v>71</v>
      </c>
      <c r="I44">
        <v>39</v>
      </c>
      <c r="J44">
        <v>51</v>
      </c>
      <c r="K44">
        <v>61</v>
      </c>
      <c r="M44" s="13"/>
      <c r="N44" s="3" t="s">
        <v>40</v>
      </c>
      <c r="O44" s="2">
        <f>SUMIFS($R$3:$R$92,$B$3:$B$92,"=width3bin",$J$3:$J$92,"&lt;=6")</f>
        <v>0</v>
      </c>
      <c r="P44" s="2">
        <f>SUMIFS($R$3:$R$92,$B$3:$B$92,"=width3bin",$J$3:$J$92,"&gt;=7",$J$3:$J$92,"&lt;=75")</f>
        <v>7</v>
      </c>
      <c r="Q44" s="2">
        <f>SUMIFS($R$3:$R$92,$B$3:$B$92,"=width3bin",$J$3:$J$92,"&gt;75",$J$3:$J$92,"&lt;=90")</f>
        <v>2</v>
      </c>
      <c r="R44">
        <v>1</v>
      </c>
    </row>
    <row r="45" spans="1:18">
      <c r="A45">
        <v>43</v>
      </c>
      <c r="B45" t="s">
        <v>28</v>
      </c>
      <c r="C45" t="s">
        <v>37</v>
      </c>
      <c r="E45">
        <v>87</v>
      </c>
      <c r="F45">
        <v>49</v>
      </c>
      <c r="G45">
        <v>72</v>
      </c>
      <c r="I45">
        <v>82</v>
      </c>
      <c r="J45">
        <v>37</v>
      </c>
      <c r="K45">
        <v>18</v>
      </c>
      <c r="M45" s="13"/>
      <c r="N45" s="3" t="s">
        <v>30</v>
      </c>
      <c r="O45" s="2">
        <f>SUMIFS($R$3:$R$92,$B$3:$B$92,"=width5bin",$J$3:$J$92,"&lt;=6")</f>
        <v>0</v>
      </c>
      <c r="P45" s="2">
        <f>SUMIFS($R$3:$R$92,$B$3:$B$92,"=width5bin",$J$3:$J$92,"&gt;=7",$J$3:$J$92,"&lt;=75")</f>
        <v>8</v>
      </c>
      <c r="Q45" s="2">
        <f>SUMIFS($R$3:$R$92,$B$3:$B$92,"=width5bin",$J$3:$J$92,"&gt;75",$J$3:$J$92,"&lt;=90")</f>
        <v>1</v>
      </c>
      <c r="R45">
        <v>1</v>
      </c>
    </row>
    <row r="46" spans="1:18">
      <c r="A46">
        <v>44</v>
      </c>
      <c r="B46" t="s">
        <v>40</v>
      </c>
      <c r="C46" t="s">
        <v>35</v>
      </c>
      <c r="E46">
        <v>14</v>
      </c>
      <c r="F46">
        <v>18</v>
      </c>
      <c r="G46">
        <v>18</v>
      </c>
      <c r="I46">
        <v>18</v>
      </c>
      <c r="J46">
        <v>64</v>
      </c>
      <c r="K46">
        <v>37</v>
      </c>
      <c r="M46" s="14"/>
      <c r="N46" s="5" t="s">
        <v>31</v>
      </c>
      <c r="O46" s="4">
        <f>SUMIFS($R$3:$R$92,$B$3:$B$92,"=freq3bin",$J$3:$J$92,"&lt;=6")</f>
        <v>0</v>
      </c>
      <c r="P46" s="4">
        <f>SUMIFS($R$3:$R$92,$B$3:$B$92,"=freq3bin",$J$3:$J$92,"&gt;=7",$J$3:$J$92,"&lt;=75")</f>
        <v>6</v>
      </c>
      <c r="Q46" s="4">
        <f>SUMIFS($R$3:$R$92,$B$3:$B$92,"=freq3bin",$J$3:$J$92,"&gt;75",$J$3:$J$92,"&lt;=90")</f>
        <v>3</v>
      </c>
      <c r="R46">
        <v>1</v>
      </c>
    </row>
    <row r="47" spans="1:18">
      <c r="A47">
        <v>45</v>
      </c>
      <c r="B47" t="s">
        <v>40</v>
      </c>
      <c r="C47" t="s">
        <v>36</v>
      </c>
      <c r="E47">
        <v>84</v>
      </c>
      <c r="F47">
        <v>39</v>
      </c>
      <c r="G47">
        <v>14</v>
      </c>
      <c r="I47">
        <v>67</v>
      </c>
      <c r="J47">
        <v>49</v>
      </c>
      <c r="K47">
        <v>54</v>
      </c>
      <c r="O47" s="1"/>
      <c r="P47" s="1"/>
      <c r="Q47" s="1"/>
      <c r="R47">
        <v>1</v>
      </c>
    </row>
    <row r="48" spans="1:18">
      <c r="A48">
        <v>46</v>
      </c>
      <c r="B48" t="s">
        <v>28</v>
      </c>
      <c r="C48" t="s">
        <v>41</v>
      </c>
      <c r="E48">
        <v>23</v>
      </c>
      <c r="F48">
        <v>35</v>
      </c>
      <c r="G48">
        <v>83</v>
      </c>
      <c r="I48">
        <v>89</v>
      </c>
      <c r="J48">
        <v>26</v>
      </c>
      <c r="K48">
        <v>23</v>
      </c>
      <c r="M48" s="15" t="s">
        <v>50</v>
      </c>
      <c r="N48" s="16"/>
      <c r="O48" s="16"/>
      <c r="P48" s="16"/>
      <c r="Q48" s="16"/>
      <c r="R48">
        <v>1</v>
      </c>
    </row>
    <row r="49" spans="1:18">
      <c r="A49">
        <v>47</v>
      </c>
      <c r="B49" t="s">
        <v>40</v>
      </c>
      <c r="C49" t="s">
        <v>37</v>
      </c>
      <c r="E49">
        <v>18</v>
      </c>
      <c r="F49">
        <v>73</v>
      </c>
      <c r="G49">
        <v>88</v>
      </c>
      <c r="I49">
        <v>40</v>
      </c>
      <c r="J49">
        <v>27</v>
      </c>
      <c r="K49">
        <v>63</v>
      </c>
      <c r="M49" s="17"/>
      <c r="N49" s="18"/>
      <c r="O49" s="2" t="s">
        <v>11</v>
      </c>
      <c r="P49" s="3" t="s">
        <v>12</v>
      </c>
      <c r="Q49" s="3" t="s">
        <v>13</v>
      </c>
      <c r="R49">
        <v>1</v>
      </c>
    </row>
    <row r="50" spans="1:18">
      <c r="A50">
        <v>48</v>
      </c>
      <c r="B50" t="s">
        <v>25</v>
      </c>
      <c r="C50" t="s">
        <v>41</v>
      </c>
      <c r="E50">
        <v>71</v>
      </c>
      <c r="F50">
        <v>14</v>
      </c>
      <c r="G50">
        <v>86</v>
      </c>
      <c r="I50">
        <v>41</v>
      </c>
      <c r="J50">
        <v>53</v>
      </c>
      <c r="K50">
        <v>35</v>
      </c>
      <c r="M50" s="19"/>
      <c r="N50" s="20"/>
      <c r="O50" s="2" t="s">
        <v>14</v>
      </c>
      <c r="P50" s="3" t="s">
        <v>15</v>
      </c>
      <c r="Q50" s="3" t="s">
        <v>16</v>
      </c>
      <c r="R50">
        <v>1</v>
      </c>
    </row>
    <row r="51" spans="1:18">
      <c r="A51">
        <v>49</v>
      </c>
      <c r="B51" t="s">
        <v>30</v>
      </c>
      <c r="C51" t="s">
        <v>21</v>
      </c>
      <c r="E51">
        <v>44</v>
      </c>
      <c r="F51">
        <v>74</v>
      </c>
      <c r="G51">
        <v>85</v>
      </c>
      <c r="I51">
        <v>66</v>
      </c>
      <c r="J51">
        <v>60</v>
      </c>
      <c r="K51">
        <v>53</v>
      </c>
      <c r="M51" s="9" t="s">
        <v>23</v>
      </c>
      <c r="N51" s="3" t="s">
        <v>35</v>
      </c>
      <c r="O51" s="6">
        <f>SUMIFS($R$3:$R$92,$C$3:$C$92,"=CART (yes)",$K$3:$K$92,"&lt;=6")</f>
        <v>3</v>
      </c>
      <c r="P51" s="6">
        <f>SUMIFS($R$3:$R$92,$C$3:$C$92,"=CART (yes)",$K$3:$K$92,"&gt;=7",$K$3:$K$92,"&lt;=75")</f>
        <v>6</v>
      </c>
      <c r="Q51" s="6">
        <f>SUMIFS($R$3:$R$92,$C$3:$C$92,"=CART (yes)",$K$3:$K$92,"&gt;75",$K$3:$K$92,"&lt;=90")</f>
        <v>0</v>
      </c>
      <c r="R51">
        <v>1</v>
      </c>
    </row>
    <row r="52" spans="1:18">
      <c r="A52">
        <v>50</v>
      </c>
      <c r="B52" t="s">
        <v>30</v>
      </c>
      <c r="C52" t="s">
        <v>38</v>
      </c>
      <c r="E52">
        <v>45</v>
      </c>
      <c r="F52">
        <v>83</v>
      </c>
      <c r="G52">
        <v>87</v>
      </c>
      <c r="I52">
        <v>53</v>
      </c>
      <c r="J52">
        <v>61</v>
      </c>
      <c r="K52">
        <v>49</v>
      </c>
      <c r="M52" s="10"/>
      <c r="N52" s="2" t="s">
        <v>36</v>
      </c>
      <c r="O52" s="2">
        <f>SUMIFS($R$3:$R$92,$C$3:$C$92,"=CART (no)",$K$3:$K$92,"&lt;=6")</f>
        <v>3</v>
      </c>
      <c r="P52" s="2">
        <f>SUMIFS($R$3:$R$92,$C$3:$C$92,"=CART (no)",$K$3:$K$92,"&gt;=7",$K$3:$K$92,"&lt;=75")</f>
        <v>7</v>
      </c>
      <c r="Q52" s="2">
        <f>SUMIFS($R$3:$R$92,$C$3:$C$92,"=CART (no)",$K$3:$K$92,"&gt;75",$K$3:$K$92,"&lt;=90")</f>
        <v>0</v>
      </c>
      <c r="R52">
        <v>1</v>
      </c>
    </row>
    <row r="53" spans="1:18">
      <c r="A53">
        <v>51</v>
      </c>
      <c r="B53" t="s">
        <v>25</v>
      </c>
      <c r="C53" t="s">
        <v>42</v>
      </c>
      <c r="E53">
        <v>72</v>
      </c>
      <c r="F53">
        <v>88</v>
      </c>
      <c r="G53">
        <v>84</v>
      </c>
      <c r="I53">
        <v>56</v>
      </c>
      <c r="J53">
        <v>63</v>
      </c>
      <c r="K53">
        <v>56</v>
      </c>
      <c r="M53" s="10"/>
      <c r="N53" s="7" t="s">
        <v>37</v>
      </c>
      <c r="O53" s="7">
        <f>SUMIFS($R$3:$R$92,$C$3:$C$92,"=ABE0-5NN",$K$3:$K$92,"&lt;=6")</f>
        <v>0</v>
      </c>
      <c r="P53" s="7">
        <f>SUMIFS($R$3:$R$92,$C$3:$C$92,"=ABE0-5NN",$K$3:$K$92,"&gt;=7",$K$3:$K$92,"&lt;=75")</f>
        <v>9</v>
      </c>
      <c r="Q53" s="7">
        <f>SUMIFS($R$3:$R$92,$C$3:$C$92,"=ABE0-5NN",$K$3:$K$92,"&gt;75",$K$3:$K$92,"&lt;=90")</f>
        <v>0</v>
      </c>
      <c r="R53">
        <v>1</v>
      </c>
    </row>
    <row r="54" spans="1:18">
      <c r="A54">
        <v>52</v>
      </c>
      <c r="B54" t="s">
        <v>30</v>
      </c>
      <c r="C54" t="s">
        <v>43</v>
      </c>
      <c r="E54">
        <v>56</v>
      </c>
      <c r="F54">
        <v>86</v>
      </c>
      <c r="G54">
        <v>49</v>
      </c>
      <c r="I54">
        <v>74</v>
      </c>
      <c r="J54">
        <v>56</v>
      </c>
      <c r="K54">
        <v>64</v>
      </c>
      <c r="M54" s="10"/>
      <c r="N54" s="7" t="s">
        <v>38</v>
      </c>
      <c r="O54" s="7">
        <f>SUMIFS($R$3:$R$92,$C$3:$C$92,"=ABE0-1NN",$K$3:$K$92,"&lt;=6")</f>
        <v>0</v>
      </c>
      <c r="P54" s="7">
        <f>SUMIFS($R$3:$R$92,$C$3:$C$92,"=ABE0-1NN",$K$3:$K$92,"&gt;=7",$K$3:$K$92,"&lt;=75")</f>
        <v>9</v>
      </c>
      <c r="Q54" s="7">
        <f>SUMIFS($R$3:$R$92,$C$3:$C$92,"=ABE0-1NN",$K$3:$K$92,"&gt;75",$K$3:$K$92,"&lt;=90")</f>
        <v>0</v>
      </c>
      <c r="R54">
        <v>1</v>
      </c>
    </row>
    <row r="55" spans="1:18">
      <c r="A55">
        <v>53</v>
      </c>
      <c r="B55" t="s">
        <v>24</v>
      </c>
      <c r="C55" t="s">
        <v>44</v>
      </c>
      <c r="E55">
        <v>49</v>
      </c>
      <c r="F55">
        <v>85</v>
      </c>
      <c r="G55">
        <v>35</v>
      </c>
      <c r="I55">
        <v>49</v>
      </c>
      <c r="J55">
        <v>59</v>
      </c>
      <c r="K55">
        <v>39</v>
      </c>
      <c r="M55" s="10"/>
      <c r="N55" s="7" t="s">
        <v>18</v>
      </c>
      <c r="O55" s="7">
        <f>SUMIFS($R$3:$R$92,$C$3:$C$92,"=PCR",$K$3:$K$92,"&lt;=6")</f>
        <v>0</v>
      </c>
      <c r="P55" s="7">
        <f>SUMIFS($R$3:$R$92,$C$3:$C$92,"=PCR",$K$3:$K$92,"&gt;=7",$K$3:$K$92,"&lt;=75")</f>
        <v>7</v>
      </c>
      <c r="Q55" s="7">
        <f>SUMIFS($R$3:$R$92,$C$3:$C$92,"=PCR",$K$3:$K$92,"&gt;75",$K$3:$K$92,"&lt;=90")</f>
        <v>2</v>
      </c>
      <c r="R55">
        <v>1</v>
      </c>
    </row>
    <row r="56" spans="1:18">
      <c r="A56">
        <v>54</v>
      </c>
      <c r="B56" t="s">
        <v>27</v>
      </c>
      <c r="C56" t="s">
        <v>45</v>
      </c>
      <c r="E56">
        <v>35</v>
      </c>
      <c r="F56">
        <v>87</v>
      </c>
      <c r="G56">
        <v>73</v>
      </c>
      <c r="I56">
        <v>68</v>
      </c>
      <c r="J56">
        <v>57</v>
      </c>
      <c r="K56">
        <v>26</v>
      </c>
      <c r="M56" s="10"/>
      <c r="N56" s="7" t="s">
        <v>19</v>
      </c>
      <c r="O56" s="7">
        <f>SUMIFS($R$3:$R$92,$C$3:$C$92,"=PLSR",$K$3:$K$92,"&lt;=6")</f>
        <v>0</v>
      </c>
      <c r="P56" s="7">
        <f>SUMIFS($R$3:$R$92,$C$3:$C$92,"=PLSR",$K$3:$K$92,"&gt;=7",$K$3:$K$92,"&lt;=75")</f>
        <v>8</v>
      </c>
      <c r="Q56" s="7">
        <f>SUMIFS($R$3:$R$92,$C$3:$C$92,"=PLSR",$K$3:$K$92,"&gt;75",$K$3:$K$92,"&lt;=90")</f>
        <v>1</v>
      </c>
      <c r="R56">
        <v>1</v>
      </c>
    </row>
    <row r="57" spans="1:18">
      <c r="A57">
        <v>55</v>
      </c>
      <c r="B57" t="s">
        <v>29</v>
      </c>
      <c r="C57" t="s">
        <v>38</v>
      </c>
      <c r="E57">
        <v>63</v>
      </c>
      <c r="F57">
        <v>84</v>
      </c>
      <c r="G57">
        <v>74</v>
      </c>
      <c r="I57">
        <v>54</v>
      </c>
      <c r="J57">
        <v>71</v>
      </c>
      <c r="K57">
        <v>27</v>
      </c>
      <c r="M57" s="10"/>
      <c r="N57" s="2" t="s">
        <v>20</v>
      </c>
      <c r="O57" s="2">
        <f>SUMIFS($R$3:$R$92,$C$3:$C$92,"=LReg",$K$3:$K$92,"&lt;=6")</f>
        <v>0</v>
      </c>
      <c r="P57" s="2">
        <f>SUMIFS($R$3:$R$92,$C$3:$C$92,"=LReg",$K$3:$K$92,"&gt;=7",$K$3:$K$92,"&lt;=75")</f>
        <v>5</v>
      </c>
      <c r="Q57" s="2">
        <f>SUMIFS($R$3:$R$92,$C$3:$C$92,"=LReg",$K$3:$K$92,"&gt;75",$K$3:$K$92,"&lt;=90")</f>
        <v>3</v>
      </c>
      <c r="R57">
        <v>1</v>
      </c>
    </row>
    <row r="58" spans="1:18">
      <c r="A58">
        <v>56</v>
      </c>
      <c r="B58" t="s">
        <v>21</v>
      </c>
      <c r="C58" t="s">
        <v>41</v>
      </c>
      <c r="E58">
        <v>51</v>
      </c>
      <c r="F58">
        <v>70</v>
      </c>
      <c r="G58">
        <v>63</v>
      </c>
      <c r="I58">
        <v>35</v>
      </c>
      <c r="J58">
        <v>25</v>
      </c>
      <c r="K58">
        <v>74</v>
      </c>
      <c r="M58" s="10"/>
      <c r="N58" s="2" t="s">
        <v>21</v>
      </c>
      <c r="O58" s="2">
        <f>SUMIFS($R$3:$R$92,$C$3:$C$92,"=SWR",$K$3:$K$92,"&lt;=6")</f>
        <v>0</v>
      </c>
      <c r="P58" s="2">
        <f>SUMIFS($R$3:$R$92,$C$3:$C$92,"=SWR",$K$3:$K$92,"&gt;=7",$K$3:$K$92,"&lt;=75")</f>
        <v>8</v>
      </c>
      <c r="Q58" s="2">
        <f>SUMIFS($R$3:$R$92,$C$3:$C$92,"=SWR",$K$3:$K$92,"&gt;75",$K$3:$K$92,"&lt;=90")</f>
        <v>2</v>
      </c>
      <c r="R58">
        <v>1</v>
      </c>
    </row>
    <row r="59" spans="1:18">
      <c r="A59">
        <v>57</v>
      </c>
      <c r="B59" t="s">
        <v>21</v>
      </c>
      <c r="C59" t="s">
        <v>39</v>
      </c>
      <c r="E59">
        <v>90</v>
      </c>
      <c r="F59">
        <v>34</v>
      </c>
      <c r="G59">
        <v>34</v>
      </c>
      <c r="I59">
        <v>81</v>
      </c>
      <c r="J59">
        <v>50</v>
      </c>
      <c r="K59">
        <v>46</v>
      </c>
      <c r="M59" s="11"/>
      <c r="N59" s="4" t="s">
        <v>22</v>
      </c>
      <c r="O59" s="4">
        <f>SUMIFS($R$3:$R$92,$C$3:$C$92,"=NNet",$K$3:$K$92,"&lt;=6")</f>
        <v>0</v>
      </c>
      <c r="P59" s="4">
        <f>SUMIFS($R$3:$R$92,$C$3:$C$92,"=NNet",$K$3:$K$92,"&gt;=7",$K$3:$K$92,"&lt;=75")</f>
        <v>3</v>
      </c>
      <c r="Q59" s="4">
        <f>SUMIFS($R$3:$R$92,$C$3:$C$92,"=NNet",$K$3:$K$92,"&gt;75",$K$3:$K$92,"&lt;=90")</f>
        <v>6</v>
      </c>
      <c r="R59">
        <v>1</v>
      </c>
    </row>
    <row r="60" spans="1:18">
      <c r="A60">
        <v>58</v>
      </c>
      <c r="B60" t="s">
        <v>27</v>
      </c>
      <c r="C60" t="s">
        <v>42</v>
      </c>
      <c r="E60">
        <v>73</v>
      </c>
      <c r="F60">
        <v>36</v>
      </c>
      <c r="G60">
        <v>36</v>
      </c>
      <c r="I60">
        <v>72</v>
      </c>
      <c r="J60">
        <v>78</v>
      </c>
      <c r="K60">
        <v>48</v>
      </c>
      <c r="M60" s="12" t="s">
        <v>32</v>
      </c>
      <c r="N60" s="3" t="s">
        <v>21</v>
      </c>
      <c r="O60" s="2">
        <f>SUMIFS($R$3:$R$92,$B$3:$B$92,"=SWR",$K$3:$K$92,"&lt;=6")</f>
        <v>2</v>
      </c>
      <c r="P60" s="2">
        <f>SUMIFS($R$3:$R$92,$B$3:$B$92,"=SWR",$K$3:$K$92,"&gt;=7",$K$3:$K$92,"&lt;=75")</f>
        <v>7</v>
      </c>
      <c r="Q60" s="2">
        <f>SUMIFS($R$3:$R$92,$B$3:$B$92,"=SWR",$K$3:$K$92,"&gt;75",$K$3:$K$92,"&lt;=90")</f>
        <v>0</v>
      </c>
      <c r="R60">
        <v>1</v>
      </c>
    </row>
    <row r="61" spans="1:18">
      <c r="A61">
        <v>59</v>
      </c>
      <c r="B61" t="s">
        <v>31</v>
      </c>
      <c r="C61" t="s">
        <v>46</v>
      </c>
      <c r="E61">
        <v>81</v>
      </c>
      <c r="F61">
        <v>68</v>
      </c>
      <c r="G61">
        <v>70</v>
      </c>
      <c r="I61">
        <v>23</v>
      </c>
      <c r="J61">
        <v>42</v>
      </c>
      <c r="K61">
        <v>78</v>
      </c>
      <c r="M61" s="13"/>
      <c r="N61" s="3" t="s">
        <v>24</v>
      </c>
      <c r="O61" s="2">
        <f>SUMIFS($R$3:$R$92,$B$3:$B$92,"=SFS",$K$3:$K$92,"&lt;=6")</f>
        <v>0</v>
      </c>
      <c r="P61" s="2">
        <f>SUMIFS($R$3:$R$92,$B$3:$B$92,"=SFS",$K$3:$K$92,"&gt;=7",$K$3:$K$92,"&lt;=75")</f>
        <v>9</v>
      </c>
      <c r="Q61" s="2">
        <f>SUMIFS($R$3:$R$92,$B$3:$B$92,"=SFS",$K$3:$K$92,"&gt;75",$K$3:$K$92,"&lt;=90")</f>
        <v>0</v>
      </c>
      <c r="R61">
        <v>1</v>
      </c>
    </row>
    <row r="62" spans="1:18">
      <c r="A62">
        <v>60</v>
      </c>
      <c r="B62" t="s">
        <v>31</v>
      </c>
      <c r="C62" t="s">
        <v>47</v>
      </c>
      <c r="E62">
        <v>58</v>
      </c>
      <c r="F62">
        <v>63</v>
      </c>
      <c r="G62">
        <v>68</v>
      </c>
      <c r="I62">
        <v>34</v>
      </c>
      <c r="J62">
        <v>46</v>
      </c>
      <c r="K62">
        <v>68</v>
      </c>
      <c r="M62" s="13"/>
      <c r="N62" s="8" t="s">
        <v>25</v>
      </c>
      <c r="O62" s="7">
        <f>SUMIFS($R$3:$R$92,$B$3:$B$92,"=none",$K$3:$K$92,"&lt;=6")</f>
        <v>2</v>
      </c>
      <c r="P62" s="7">
        <f>SUMIFS($R$3:$R$92,$B$3:$B$92,"=none",$K$3:$K$92,"&gt;=7",$K$3:$K$92,"&lt;=75")</f>
        <v>7</v>
      </c>
      <c r="Q62" s="7">
        <f>SUMIFS($R$3:$R$92,$B$3:$B$92,"=none",$K$3:$K$92,"&gt;75",$K$3:$K$92,"&lt;=90")</f>
        <v>0</v>
      </c>
      <c r="R62">
        <v>1</v>
      </c>
    </row>
    <row r="63" spans="1:18">
      <c r="A63">
        <v>61</v>
      </c>
      <c r="B63" t="s">
        <v>31</v>
      </c>
      <c r="C63" t="s">
        <v>36</v>
      </c>
      <c r="E63">
        <v>34</v>
      </c>
      <c r="F63">
        <v>41</v>
      </c>
      <c r="G63">
        <v>56</v>
      </c>
      <c r="I63">
        <v>36</v>
      </c>
      <c r="J63">
        <v>48</v>
      </c>
      <c r="K63">
        <v>34</v>
      </c>
      <c r="M63" s="13"/>
      <c r="N63" s="8" t="s">
        <v>26</v>
      </c>
      <c r="O63" s="7">
        <f>SUMIFS($R$3:$R$92,$B$3:$B$92,"=log",$K$3:$K$92,"&lt;=6")</f>
        <v>2</v>
      </c>
      <c r="P63" s="7">
        <f>SUMIFS($R$3:$R$92,$B$3:$B$92,"=log",$K$3:$K$92,"&gt;=7",$K$3:$K$92,"&lt;=75")</f>
        <v>3</v>
      </c>
      <c r="Q63" s="7">
        <f>SUMIFS($R$3:$R$92,$B$3:$B$92,"=log",$K$3:$K$92,"&gt;75",$K$3:$K$92,"&lt;=90")</f>
        <v>4</v>
      </c>
      <c r="R63">
        <v>1</v>
      </c>
    </row>
    <row r="64" spans="1:18">
      <c r="A64">
        <v>62</v>
      </c>
      <c r="B64" t="s">
        <v>28</v>
      </c>
      <c r="C64" t="s">
        <v>38</v>
      </c>
      <c r="E64">
        <v>36</v>
      </c>
      <c r="F64">
        <v>40</v>
      </c>
      <c r="G64">
        <v>81</v>
      </c>
      <c r="I64">
        <v>46</v>
      </c>
      <c r="J64">
        <v>70</v>
      </c>
      <c r="K64">
        <v>36</v>
      </c>
      <c r="M64" s="13"/>
      <c r="N64" s="8" t="s">
        <v>27</v>
      </c>
      <c r="O64" s="7">
        <f>SUMIFS($R$3:$R$92,$B$3:$B$92,"=norm",$K$3:$K$92,"&lt;=6")</f>
        <v>0</v>
      </c>
      <c r="P64" s="7">
        <f>SUMIFS($R$3:$R$92,$B$3:$B$92,"=norm",$K$3:$K$92,"&gt;=7",$K$3:$K$92,"&lt;=75")</f>
        <v>8</v>
      </c>
      <c r="Q64" s="7">
        <f>SUMIFS($R$3:$R$92,$B$3:$B$92,"=norm",$K$3:$K$92,"&gt;75",$K$3:$K$92,"&lt;=90")</f>
        <v>1</v>
      </c>
      <c r="R64">
        <v>1</v>
      </c>
    </row>
    <row r="65" spans="1:18">
      <c r="A65">
        <v>63</v>
      </c>
      <c r="B65" t="s">
        <v>40</v>
      </c>
      <c r="C65" t="s">
        <v>21</v>
      </c>
      <c r="E65">
        <v>68</v>
      </c>
      <c r="F65">
        <v>81</v>
      </c>
      <c r="G65">
        <v>51</v>
      </c>
      <c r="I65">
        <v>48</v>
      </c>
      <c r="J65">
        <v>39</v>
      </c>
      <c r="K65">
        <v>71</v>
      </c>
      <c r="M65" s="13"/>
      <c r="N65" s="8" t="s">
        <v>28</v>
      </c>
      <c r="O65" s="7">
        <f>SUMIFS($R$3:$R$92,$B$3:$B$92,"=PCA",$K$3:$K$92,"&lt;=6")</f>
        <v>0</v>
      </c>
      <c r="P65" s="7">
        <f>SUMIFS($R$3:$R$92,$B$3:$B$92,"=PCA",$K$3:$K$92,"&gt;=7",$K$3:$K$92,"&lt;=75")</f>
        <v>8</v>
      </c>
      <c r="Q65" s="7">
        <f>SUMIFS($R$3:$R$92,$B$3:$B$92,"=PCA",$K$3:$K$92,"&gt;75",$K$3:$K$92,"&lt;=90")</f>
        <v>1</v>
      </c>
      <c r="R65">
        <v>1</v>
      </c>
    </row>
    <row r="66" spans="1:18">
      <c r="A66">
        <v>64</v>
      </c>
      <c r="B66" t="s">
        <v>30</v>
      </c>
      <c r="C66" t="s">
        <v>19</v>
      </c>
      <c r="E66">
        <v>53</v>
      </c>
      <c r="F66">
        <v>54</v>
      </c>
      <c r="G66">
        <v>41</v>
      </c>
      <c r="I66">
        <v>64</v>
      </c>
      <c r="J66">
        <v>55</v>
      </c>
      <c r="K66">
        <v>70</v>
      </c>
      <c r="M66" s="13"/>
      <c r="N66" s="3" t="s">
        <v>29</v>
      </c>
      <c r="O66" s="2">
        <f>SUMIFS($R$3:$R$92,$B$3:$B$92,"=freq5bin",$K$3:$K$92,"&lt;=6")</f>
        <v>0</v>
      </c>
      <c r="P66" s="2">
        <f>SUMIFS($R$3:$R$92,$B$3:$B$92,"=freq5bin",$K$3:$K$92,"&gt;=7",$K$3:$K$92,"&lt;=75")</f>
        <v>5</v>
      </c>
      <c r="Q66" s="2">
        <f>SUMIFS($R$3:$R$92,$B$3:$B$92,"=freq5bin",$K$3:$K$92,"&gt;75",$K$3:$K$92,"&lt;=90")</f>
        <v>4</v>
      </c>
      <c r="R66">
        <v>1</v>
      </c>
    </row>
    <row r="67" spans="1:18">
      <c r="A67">
        <v>65</v>
      </c>
      <c r="B67" t="s">
        <v>26</v>
      </c>
      <c r="C67" t="s">
        <v>21</v>
      </c>
      <c r="E67">
        <v>74</v>
      </c>
      <c r="F67">
        <v>55</v>
      </c>
      <c r="G67">
        <v>40</v>
      </c>
      <c r="I67">
        <v>78</v>
      </c>
      <c r="J67">
        <v>80</v>
      </c>
      <c r="K67">
        <v>79</v>
      </c>
      <c r="M67" s="13"/>
      <c r="N67" s="3" t="s">
        <v>40</v>
      </c>
      <c r="O67" s="2">
        <f>SUMIFS($R$3:$R$92,$B$3:$B$92,"=width3bin",$K$3:$K$92,"&lt;=6")</f>
        <v>0</v>
      </c>
      <c r="P67" s="2">
        <f>SUMIFS($R$3:$R$92,$B$3:$B$92,"=width3bin",$K$3:$K$92,"&gt;=7",$K$3:$K$92,"&lt;=75")</f>
        <v>7</v>
      </c>
      <c r="Q67" s="2">
        <f>SUMIFS($R$3:$R$92,$B$3:$B$92,"=width3bin",$K$3:$K$92,"&gt;75",$K$3:$K$92,"&lt;=90")</f>
        <v>2</v>
      </c>
      <c r="R67">
        <v>1</v>
      </c>
    </row>
    <row r="68" spans="1:18">
      <c r="A68">
        <v>66</v>
      </c>
      <c r="B68" t="s">
        <v>26</v>
      </c>
      <c r="C68" t="s">
        <v>18</v>
      </c>
      <c r="E68">
        <v>70</v>
      </c>
      <c r="F68">
        <v>76</v>
      </c>
      <c r="G68">
        <v>53</v>
      </c>
      <c r="I68">
        <v>79</v>
      </c>
      <c r="J68">
        <v>74</v>
      </c>
      <c r="K68">
        <v>80</v>
      </c>
      <c r="M68" s="13"/>
      <c r="N68" s="3" t="s">
        <v>30</v>
      </c>
      <c r="O68" s="2">
        <f>SUMIFS($R$3:$R$92,$B$3:$B$92,"=width5bin",$K$3:$K$92,"&lt;=6")</f>
        <v>0</v>
      </c>
      <c r="P68" s="2">
        <f>SUMIFS($R$3:$R$92,$B$3:$B$92,"=width5bin",$K$3:$K$92,"&gt;=7",$K$3:$K$92,"&lt;=75")</f>
        <v>8</v>
      </c>
      <c r="Q68" s="2">
        <f>SUMIFS($R$3:$R$92,$B$3:$B$92,"=width5bin",$K$3:$K$92,"&gt;75",$K$3:$K$92,"&lt;=90")</f>
        <v>1</v>
      </c>
      <c r="R68">
        <v>1</v>
      </c>
    </row>
    <row r="69" spans="1:18">
      <c r="A69">
        <v>67</v>
      </c>
      <c r="B69" t="s">
        <v>26</v>
      </c>
      <c r="C69" t="s">
        <v>19</v>
      </c>
      <c r="E69">
        <v>52</v>
      </c>
      <c r="F69">
        <v>64</v>
      </c>
      <c r="G69">
        <v>55</v>
      </c>
      <c r="I69">
        <v>26</v>
      </c>
      <c r="J69">
        <v>79</v>
      </c>
      <c r="K69">
        <v>42</v>
      </c>
      <c r="M69" s="14"/>
      <c r="N69" s="5" t="s">
        <v>31</v>
      </c>
      <c r="O69" s="4">
        <f>SUMIFS($R$3:$R$92,$B$3:$B$92,"=freq3bin",$K$3:$K$92,"&lt;=6")</f>
        <v>0</v>
      </c>
      <c r="P69" s="4">
        <f>SUMIFS($R$3:$R$92,$B$3:$B$92,"=freq3bin",$K$3:$K$92,"&gt;=7",$K$3:$K$92,"&lt;=75")</f>
        <v>7</v>
      </c>
      <c r="Q69" s="4">
        <f>SUMIFS($R$3:$R$92,$B$3:$B$92,"=freq3bin",$K$3:$K$92,"&gt;75",$K$3:$K$92,"&lt;=90")</f>
        <v>2</v>
      </c>
      <c r="R69">
        <v>1</v>
      </c>
    </row>
    <row r="70" spans="1:18">
      <c r="A70">
        <v>68</v>
      </c>
      <c r="B70" t="s">
        <v>40</v>
      </c>
      <c r="C70" t="s">
        <v>19</v>
      </c>
      <c r="E70">
        <v>80</v>
      </c>
      <c r="F70">
        <v>56</v>
      </c>
      <c r="G70">
        <v>54</v>
      </c>
      <c r="I70">
        <v>27</v>
      </c>
      <c r="J70">
        <v>34</v>
      </c>
      <c r="K70">
        <v>59</v>
      </c>
      <c r="O70" s="1"/>
      <c r="P70" s="1"/>
      <c r="Q70" s="1"/>
      <c r="R70">
        <v>1</v>
      </c>
    </row>
    <row r="71" spans="1:18">
      <c r="A71">
        <v>69</v>
      </c>
      <c r="B71" t="s">
        <v>40</v>
      </c>
      <c r="C71" t="s">
        <v>38</v>
      </c>
      <c r="E71">
        <v>82</v>
      </c>
      <c r="F71">
        <v>79</v>
      </c>
      <c r="G71">
        <v>26</v>
      </c>
      <c r="I71">
        <v>70</v>
      </c>
      <c r="J71">
        <v>36</v>
      </c>
      <c r="K71">
        <v>55</v>
      </c>
      <c r="O71" s="1"/>
      <c r="P71" s="1"/>
      <c r="Q71" s="1"/>
      <c r="R71">
        <v>1</v>
      </c>
    </row>
    <row r="72" spans="1:18">
      <c r="A72">
        <v>70</v>
      </c>
      <c r="B72" t="s">
        <v>30</v>
      </c>
      <c r="C72" t="s">
        <v>18</v>
      </c>
      <c r="E72">
        <v>40</v>
      </c>
      <c r="F72">
        <v>26</v>
      </c>
      <c r="G72">
        <v>27</v>
      </c>
      <c r="I72">
        <v>80</v>
      </c>
      <c r="J72">
        <v>68</v>
      </c>
      <c r="K72">
        <v>50</v>
      </c>
      <c r="O72" s="1"/>
      <c r="P72" s="1"/>
      <c r="Q72" s="1"/>
      <c r="R72">
        <v>1</v>
      </c>
    </row>
    <row r="73" spans="1:18">
      <c r="A73">
        <v>71</v>
      </c>
      <c r="B73" t="s">
        <v>27</v>
      </c>
      <c r="C73" t="s">
        <v>48</v>
      </c>
      <c r="E73">
        <v>41</v>
      </c>
      <c r="F73">
        <v>27</v>
      </c>
      <c r="G73">
        <v>58</v>
      </c>
      <c r="I73">
        <v>88</v>
      </c>
      <c r="J73">
        <v>76</v>
      </c>
      <c r="K73">
        <v>72</v>
      </c>
      <c r="O73" s="1"/>
      <c r="P73" s="1"/>
      <c r="Q73" s="1"/>
      <c r="R73">
        <v>1</v>
      </c>
    </row>
    <row r="74" spans="1:18">
      <c r="A74">
        <v>72</v>
      </c>
      <c r="B74" t="s">
        <v>40</v>
      </c>
      <c r="C74" t="s">
        <v>18</v>
      </c>
      <c r="E74">
        <v>26</v>
      </c>
      <c r="F74">
        <v>53</v>
      </c>
      <c r="G74">
        <v>64</v>
      </c>
      <c r="I74">
        <v>83</v>
      </c>
      <c r="J74">
        <v>77</v>
      </c>
      <c r="K74">
        <v>77</v>
      </c>
      <c r="O74" s="1"/>
      <c r="P74" s="1"/>
      <c r="Q74" s="1"/>
      <c r="R74">
        <v>1</v>
      </c>
    </row>
    <row r="75" spans="1:18">
      <c r="A75">
        <v>73</v>
      </c>
      <c r="B75" t="s">
        <v>29</v>
      </c>
      <c r="C75" t="s">
        <v>18</v>
      </c>
      <c r="E75">
        <v>27</v>
      </c>
      <c r="F75">
        <v>51</v>
      </c>
      <c r="G75">
        <v>79</v>
      </c>
      <c r="I75">
        <v>85</v>
      </c>
      <c r="J75">
        <v>73</v>
      </c>
      <c r="K75">
        <v>73</v>
      </c>
      <c r="O75" s="1"/>
      <c r="P75" s="1"/>
      <c r="Q75" s="1"/>
      <c r="R75">
        <v>1</v>
      </c>
    </row>
    <row r="76" spans="1:18">
      <c r="A76">
        <v>74</v>
      </c>
      <c r="B76" t="s">
        <v>29</v>
      </c>
      <c r="C76" t="s">
        <v>21</v>
      </c>
      <c r="E76">
        <v>59</v>
      </c>
      <c r="F76">
        <v>78</v>
      </c>
      <c r="G76">
        <v>76</v>
      </c>
      <c r="I76">
        <v>86</v>
      </c>
      <c r="J76">
        <v>72</v>
      </c>
      <c r="K76">
        <v>76</v>
      </c>
      <c r="O76" s="1"/>
      <c r="P76" s="1"/>
      <c r="Q76" s="1"/>
      <c r="R76">
        <v>1</v>
      </c>
    </row>
    <row r="77" spans="1:18">
      <c r="A77">
        <v>75</v>
      </c>
      <c r="B77" t="s">
        <v>40</v>
      </c>
      <c r="C77" t="s">
        <v>39</v>
      </c>
      <c r="E77">
        <v>46</v>
      </c>
      <c r="F77">
        <v>58</v>
      </c>
      <c r="G77">
        <v>52</v>
      </c>
      <c r="I77">
        <v>84</v>
      </c>
      <c r="J77">
        <v>62</v>
      </c>
      <c r="K77">
        <v>47</v>
      </c>
      <c r="O77" s="1"/>
      <c r="P77" s="1"/>
      <c r="Q77" s="1"/>
      <c r="R77">
        <v>1</v>
      </c>
    </row>
    <row r="78" spans="1:18">
      <c r="A78">
        <v>76</v>
      </c>
      <c r="B78" t="s">
        <v>31</v>
      </c>
      <c r="C78" t="s">
        <v>18</v>
      </c>
      <c r="E78">
        <v>48</v>
      </c>
      <c r="F78">
        <v>50</v>
      </c>
      <c r="G78">
        <v>78</v>
      </c>
      <c r="I78">
        <v>87</v>
      </c>
      <c r="J78">
        <v>47</v>
      </c>
      <c r="K78">
        <v>43</v>
      </c>
      <c r="O78" s="1"/>
      <c r="P78" s="1"/>
      <c r="Q78" s="1"/>
      <c r="R78">
        <v>1</v>
      </c>
    </row>
    <row r="79" spans="1:18">
      <c r="A79">
        <v>77</v>
      </c>
      <c r="B79" t="s">
        <v>30</v>
      </c>
      <c r="C79" t="s">
        <v>39</v>
      </c>
      <c r="E79">
        <v>55</v>
      </c>
      <c r="F79">
        <v>52</v>
      </c>
      <c r="G79">
        <v>80</v>
      </c>
      <c r="I79">
        <v>75</v>
      </c>
      <c r="J79">
        <v>43</v>
      </c>
      <c r="K79">
        <v>62</v>
      </c>
      <c r="O79" s="1"/>
      <c r="P79" s="1"/>
      <c r="Q79" s="1"/>
      <c r="R79">
        <v>1</v>
      </c>
    </row>
    <row r="80" spans="1:18">
      <c r="A80">
        <v>78</v>
      </c>
      <c r="B80" t="s">
        <v>31</v>
      </c>
      <c r="C80" t="s">
        <v>19</v>
      </c>
      <c r="E80">
        <v>54</v>
      </c>
      <c r="F80">
        <v>46</v>
      </c>
      <c r="G80">
        <v>46</v>
      </c>
      <c r="I80">
        <v>71</v>
      </c>
      <c r="J80">
        <v>75</v>
      </c>
      <c r="K80">
        <v>75</v>
      </c>
      <c r="O80" s="1"/>
      <c r="P80" s="1"/>
      <c r="Q80" s="1"/>
      <c r="R80">
        <v>1</v>
      </c>
    </row>
    <row r="81" spans="1:18">
      <c r="A81">
        <v>79</v>
      </c>
      <c r="B81" t="s">
        <v>29</v>
      </c>
      <c r="C81" t="s">
        <v>19</v>
      </c>
      <c r="E81">
        <v>89</v>
      </c>
      <c r="F81">
        <v>48</v>
      </c>
      <c r="G81">
        <v>48</v>
      </c>
      <c r="I81">
        <v>77</v>
      </c>
      <c r="J81">
        <v>52</v>
      </c>
      <c r="K81">
        <v>82</v>
      </c>
      <c r="O81" s="1"/>
      <c r="P81" s="1"/>
      <c r="Q81" s="1"/>
      <c r="R81">
        <v>1</v>
      </c>
    </row>
    <row r="82" spans="1:18">
      <c r="A82">
        <v>80</v>
      </c>
      <c r="B82" t="s">
        <v>26</v>
      </c>
      <c r="C82" t="s">
        <v>39</v>
      </c>
      <c r="E82">
        <v>47</v>
      </c>
      <c r="F82">
        <v>77</v>
      </c>
      <c r="G82">
        <v>50</v>
      </c>
      <c r="I82">
        <v>73</v>
      </c>
      <c r="J82">
        <v>81</v>
      </c>
      <c r="K82">
        <v>81</v>
      </c>
      <c r="O82" s="1"/>
      <c r="P82" s="1"/>
      <c r="Q82" s="1"/>
      <c r="R82">
        <v>1</v>
      </c>
    </row>
    <row r="83" spans="1:18">
      <c r="A83">
        <v>81</v>
      </c>
      <c r="B83" t="s">
        <v>31</v>
      </c>
      <c r="C83" t="s">
        <v>21</v>
      </c>
      <c r="E83">
        <v>79</v>
      </c>
      <c r="F83">
        <v>80</v>
      </c>
      <c r="G83">
        <v>59</v>
      </c>
      <c r="I83">
        <v>42</v>
      </c>
      <c r="J83">
        <v>82</v>
      </c>
      <c r="K83">
        <v>52</v>
      </c>
      <c r="O83" s="1"/>
      <c r="P83" s="1"/>
      <c r="Q83" s="1"/>
      <c r="R83">
        <v>1</v>
      </c>
    </row>
    <row r="84" spans="1:18">
      <c r="A84">
        <v>82</v>
      </c>
      <c r="B84" t="s">
        <v>29</v>
      </c>
      <c r="C84" t="s">
        <v>39</v>
      </c>
      <c r="E84">
        <v>64</v>
      </c>
      <c r="F84">
        <v>62</v>
      </c>
      <c r="G84">
        <v>47</v>
      </c>
      <c r="I84">
        <v>55</v>
      </c>
      <c r="J84">
        <v>69</v>
      </c>
      <c r="K84">
        <v>83</v>
      </c>
      <c r="O84" s="1"/>
      <c r="P84" s="1"/>
      <c r="Q84" s="1"/>
      <c r="R84">
        <v>1</v>
      </c>
    </row>
    <row r="85" spans="1:18">
      <c r="A85">
        <v>83</v>
      </c>
      <c r="B85" t="s">
        <v>30</v>
      </c>
      <c r="C85" t="s">
        <v>41</v>
      </c>
      <c r="E85">
        <v>75</v>
      </c>
      <c r="F85">
        <v>47</v>
      </c>
      <c r="G85">
        <v>77</v>
      </c>
      <c r="I85">
        <v>47</v>
      </c>
      <c r="J85">
        <v>83</v>
      </c>
      <c r="K85">
        <v>85</v>
      </c>
      <c r="O85" s="1"/>
      <c r="P85" s="1"/>
      <c r="Q85" s="1"/>
      <c r="R85">
        <v>1</v>
      </c>
    </row>
    <row r="86" spans="1:18">
      <c r="A86">
        <v>84</v>
      </c>
      <c r="B86" t="s">
        <v>27</v>
      </c>
      <c r="C86" t="s">
        <v>41</v>
      </c>
      <c r="E86">
        <v>76</v>
      </c>
      <c r="F86">
        <v>59</v>
      </c>
      <c r="G86">
        <v>62</v>
      </c>
      <c r="I86">
        <v>52</v>
      </c>
      <c r="J86">
        <v>85</v>
      </c>
      <c r="K86">
        <v>86</v>
      </c>
      <c r="O86" s="1"/>
      <c r="P86" s="1"/>
      <c r="Q86" s="1"/>
      <c r="R86">
        <v>1</v>
      </c>
    </row>
    <row r="87" spans="1:18">
      <c r="A87">
        <v>85</v>
      </c>
      <c r="B87" t="s">
        <v>40</v>
      </c>
      <c r="C87" t="s">
        <v>41</v>
      </c>
      <c r="E87">
        <v>78</v>
      </c>
      <c r="F87">
        <v>43</v>
      </c>
      <c r="G87">
        <v>82</v>
      </c>
      <c r="I87">
        <v>76</v>
      </c>
      <c r="J87">
        <v>86</v>
      </c>
      <c r="K87">
        <v>88</v>
      </c>
      <c r="O87" s="1"/>
      <c r="P87" s="1"/>
      <c r="Q87" s="1"/>
      <c r="R87">
        <v>1</v>
      </c>
    </row>
    <row r="88" spans="1:18">
      <c r="A88">
        <v>86</v>
      </c>
      <c r="B88" t="s">
        <v>26</v>
      </c>
      <c r="C88" t="s">
        <v>41</v>
      </c>
      <c r="E88">
        <v>50</v>
      </c>
      <c r="F88">
        <v>75</v>
      </c>
      <c r="G88">
        <v>75</v>
      </c>
      <c r="I88">
        <v>43</v>
      </c>
      <c r="J88">
        <v>88</v>
      </c>
      <c r="K88">
        <v>84</v>
      </c>
      <c r="O88" s="1"/>
      <c r="P88" s="1"/>
      <c r="Q88" s="1"/>
      <c r="R88">
        <v>1</v>
      </c>
    </row>
    <row r="89" spans="1:18">
      <c r="A89">
        <v>87</v>
      </c>
      <c r="B89" t="s">
        <v>31</v>
      </c>
      <c r="C89" t="s">
        <v>41</v>
      </c>
      <c r="E89">
        <v>43</v>
      </c>
      <c r="F89">
        <v>82</v>
      </c>
      <c r="G89">
        <v>43</v>
      </c>
      <c r="I89">
        <v>50</v>
      </c>
      <c r="J89">
        <v>84</v>
      </c>
      <c r="K89">
        <v>87</v>
      </c>
      <c r="O89" s="1"/>
      <c r="P89" s="1"/>
      <c r="Q89" s="1"/>
      <c r="R89">
        <v>1</v>
      </c>
    </row>
    <row r="90" spans="1:18">
      <c r="A90">
        <v>88</v>
      </c>
      <c r="B90" t="s">
        <v>29</v>
      </c>
      <c r="C90" t="s">
        <v>41</v>
      </c>
      <c r="E90">
        <v>69</v>
      </c>
      <c r="F90">
        <v>69</v>
      </c>
      <c r="G90">
        <v>90</v>
      </c>
      <c r="I90">
        <v>59</v>
      </c>
      <c r="J90">
        <v>87</v>
      </c>
      <c r="K90">
        <v>89</v>
      </c>
      <c r="R90">
        <v>1</v>
      </c>
    </row>
    <row r="91" spans="1:18">
      <c r="A91">
        <v>89</v>
      </c>
      <c r="B91" t="s">
        <v>31</v>
      </c>
      <c r="C91" t="s">
        <v>39</v>
      </c>
      <c r="E91">
        <v>77</v>
      </c>
      <c r="F91">
        <v>89</v>
      </c>
      <c r="G91">
        <v>89</v>
      </c>
      <c r="I91">
        <v>69</v>
      </c>
      <c r="J91">
        <v>89</v>
      </c>
      <c r="K91">
        <v>69</v>
      </c>
      <c r="R91">
        <v>1</v>
      </c>
    </row>
    <row r="92" spans="1:18">
      <c r="A92">
        <v>90</v>
      </c>
      <c r="B92" t="s">
        <v>28</v>
      </c>
      <c r="C92" t="s">
        <v>39</v>
      </c>
      <c r="E92">
        <v>62</v>
      </c>
      <c r="F92">
        <v>90</v>
      </c>
      <c r="G92">
        <v>69</v>
      </c>
      <c r="I92">
        <v>62</v>
      </c>
      <c r="J92">
        <v>90</v>
      </c>
      <c r="K92">
        <v>90</v>
      </c>
      <c r="R92">
        <v>1</v>
      </c>
    </row>
  </sheetData>
  <mergeCells count="14">
    <mergeCell ref="M14:M23"/>
    <mergeCell ref="E1:G1"/>
    <mergeCell ref="I1:K1"/>
    <mergeCell ref="M2:Q2"/>
    <mergeCell ref="M3:N4"/>
    <mergeCell ref="M5:M13"/>
    <mergeCell ref="M51:M59"/>
    <mergeCell ref="M60:M69"/>
    <mergeCell ref="M25:Q25"/>
    <mergeCell ref="M26:N27"/>
    <mergeCell ref="M28:M36"/>
    <mergeCell ref="M37:M46"/>
    <mergeCell ref="M48:Q48"/>
    <mergeCell ref="M49:N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92"/>
  <sheetViews>
    <sheetView workbookViewId="0">
      <selection activeCell="O1" sqref="O1:Q1048576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0" hidden="1" customWidth="1"/>
    <col min="5" max="5" width="15" hidden="1" customWidth="1"/>
    <col min="6" max="6" width="15.140625" hidden="1" customWidth="1"/>
    <col min="7" max="7" width="19.28515625" hidden="1" customWidth="1"/>
    <col min="8" max="8" width="0" hidden="1" customWidth="1"/>
    <col min="9" max="9" width="16" bestFit="1" customWidth="1"/>
    <col min="10" max="10" width="16.140625" bestFit="1" customWidth="1"/>
    <col min="11" max="11" width="20.28515625" bestFit="1" customWidth="1"/>
    <col min="15" max="17" width="15.5703125" customWidth="1"/>
  </cols>
  <sheetData>
    <row r="1" spans="1:18">
      <c r="E1" s="21" t="s">
        <v>3</v>
      </c>
      <c r="F1" s="21"/>
      <c r="G1" s="21"/>
      <c r="I1" s="21" t="s">
        <v>4</v>
      </c>
      <c r="J1" s="21"/>
      <c r="K1" s="21"/>
    </row>
    <row r="2" spans="1:1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I2" t="s">
        <v>5</v>
      </c>
      <c r="J2" t="s">
        <v>6</v>
      </c>
      <c r="K2" t="s">
        <v>7</v>
      </c>
      <c r="M2" s="15" t="s">
        <v>17</v>
      </c>
      <c r="N2" s="16"/>
      <c r="O2" s="16"/>
      <c r="P2" s="16"/>
      <c r="Q2" s="16"/>
    </row>
    <row r="3" spans="1:18">
      <c r="A3">
        <v>1</v>
      </c>
      <c r="B3" t="s">
        <v>27</v>
      </c>
      <c r="C3" t="s">
        <v>35</v>
      </c>
      <c r="E3">
        <v>12</v>
      </c>
      <c r="F3">
        <v>11</v>
      </c>
      <c r="G3">
        <v>11</v>
      </c>
      <c r="I3">
        <v>7</v>
      </c>
      <c r="J3">
        <v>1</v>
      </c>
      <c r="K3">
        <v>7</v>
      </c>
      <c r="M3" s="17"/>
      <c r="N3" s="18"/>
      <c r="O3" s="2" t="s">
        <v>11</v>
      </c>
      <c r="P3" s="3" t="s">
        <v>12</v>
      </c>
      <c r="Q3" s="3" t="s">
        <v>13</v>
      </c>
      <c r="R3">
        <v>1</v>
      </c>
    </row>
    <row r="4" spans="1:18">
      <c r="A4">
        <v>2</v>
      </c>
      <c r="B4" t="s">
        <v>27</v>
      </c>
      <c r="C4" t="s">
        <v>36</v>
      </c>
      <c r="E4">
        <v>11</v>
      </c>
      <c r="F4">
        <v>12</v>
      </c>
      <c r="G4">
        <v>12</v>
      </c>
      <c r="I4">
        <v>8</v>
      </c>
      <c r="J4">
        <v>2</v>
      </c>
      <c r="K4">
        <v>8</v>
      </c>
      <c r="M4" s="19"/>
      <c r="N4" s="20"/>
      <c r="O4" s="2" t="s">
        <v>51</v>
      </c>
      <c r="P4" s="3" t="s">
        <v>52</v>
      </c>
      <c r="Q4" s="3" t="s">
        <v>53</v>
      </c>
      <c r="R4">
        <v>1</v>
      </c>
    </row>
    <row r="5" spans="1:18">
      <c r="A5">
        <v>3</v>
      </c>
      <c r="B5" t="s">
        <v>25</v>
      </c>
      <c r="C5" t="s">
        <v>35</v>
      </c>
      <c r="E5">
        <v>13</v>
      </c>
      <c r="F5">
        <v>7</v>
      </c>
      <c r="G5">
        <v>13</v>
      </c>
      <c r="I5">
        <v>12</v>
      </c>
      <c r="J5">
        <v>3</v>
      </c>
      <c r="K5">
        <v>12</v>
      </c>
      <c r="M5" s="9" t="s">
        <v>23</v>
      </c>
      <c r="N5" s="3" t="s">
        <v>35</v>
      </c>
      <c r="O5" s="6">
        <f>SUMIFS($R$3:$R$92,$C$3:$C$92,"=CART (yes)",$I$3:$I$92,"&lt;=6")</f>
        <v>3</v>
      </c>
      <c r="P5" s="6">
        <f>SUMIFS($R$3:$R$92,$C$3:$C$92,"=CART (yes)",$I$3:$I$92,"&gt;=7",$I$3:$I$92,"&lt;=75")</f>
        <v>6</v>
      </c>
      <c r="Q5" s="6">
        <f>SUMIFS($R$3:$R$92,$C$3:$C$92,"=CART (yes)",$I$3:$I$92,"&gt;75",$I$3:$I$92,"&lt;=90")</f>
        <v>0</v>
      </c>
      <c r="R5">
        <v>1</v>
      </c>
    </row>
    <row r="6" spans="1:18">
      <c r="A6">
        <v>4</v>
      </c>
      <c r="B6" t="s">
        <v>25</v>
      </c>
      <c r="C6" t="s">
        <v>36</v>
      </c>
      <c r="E6">
        <v>7</v>
      </c>
      <c r="F6">
        <v>8</v>
      </c>
      <c r="G6">
        <v>7</v>
      </c>
      <c r="I6">
        <v>11</v>
      </c>
      <c r="J6">
        <v>4</v>
      </c>
      <c r="K6">
        <v>3</v>
      </c>
      <c r="M6" s="10"/>
      <c r="N6" s="2" t="s">
        <v>36</v>
      </c>
      <c r="O6" s="2">
        <f>SUMIFS($R$3:$R$92,$C$3:$C$92,"=CART (no)",$I$3:$I$92,"&lt;=6")</f>
        <v>3</v>
      </c>
      <c r="P6" s="2">
        <f>SUMIFS($R$3:$R$92,$C$3:$C$92,"=CART (no)",$I$3:$I$92,"&gt;=7",$I$3:$I$92,"&lt;=75")</f>
        <v>7</v>
      </c>
      <c r="Q6" s="2">
        <f>SUMIFS($R$3:$R$92,$C$3:$C$92,"=CART (no)",$I$3:$I$92,"&gt;75",$I$3:$I$92,"&lt;=90")</f>
        <v>0</v>
      </c>
      <c r="R6">
        <v>1</v>
      </c>
    </row>
    <row r="7" spans="1:18">
      <c r="A7">
        <v>5</v>
      </c>
      <c r="B7" t="s">
        <v>26</v>
      </c>
      <c r="C7" t="s">
        <v>35</v>
      </c>
      <c r="E7">
        <v>8</v>
      </c>
      <c r="F7">
        <v>13</v>
      </c>
      <c r="G7">
        <v>8</v>
      </c>
      <c r="I7">
        <v>3</v>
      </c>
      <c r="J7">
        <v>5</v>
      </c>
      <c r="K7">
        <v>4</v>
      </c>
      <c r="M7" s="10"/>
      <c r="N7" s="7" t="s">
        <v>37</v>
      </c>
      <c r="O7" s="7">
        <f>SUMIFS($R$3:$R$92,$C$3:$C$92,"=ABE0-5NN",$I$3:$I$92,"&lt;=6")</f>
        <v>0</v>
      </c>
      <c r="P7" s="7">
        <f>SUMIFS($R$3:$R$92,$C$3:$C$92,"=ABE0-5NN",$I$3:$I$92,"&gt;=7",$I$3:$I$92,"&lt;=75")</f>
        <v>9</v>
      </c>
      <c r="Q7" s="7">
        <f>SUMIFS($R$3:$R$92,$C$3:$C$92,"=ABE0-5NN",$I$3:$I$92,"&gt;75",$I$3:$I$92,"&lt;=90")</f>
        <v>0</v>
      </c>
      <c r="R7">
        <v>1</v>
      </c>
    </row>
    <row r="8" spans="1:18">
      <c r="A8">
        <v>6</v>
      </c>
      <c r="B8" t="s">
        <v>26</v>
      </c>
      <c r="C8" t="s">
        <v>36</v>
      </c>
      <c r="E8">
        <v>57</v>
      </c>
      <c r="F8">
        <v>19</v>
      </c>
      <c r="G8">
        <v>19</v>
      </c>
      <c r="I8">
        <v>4</v>
      </c>
      <c r="J8">
        <v>6</v>
      </c>
      <c r="K8">
        <v>5</v>
      </c>
      <c r="M8" s="10"/>
      <c r="N8" s="7" t="s">
        <v>38</v>
      </c>
      <c r="O8" s="7">
        <f>SUMIFS($R$3:$R$92,$C$3:$C$92,"=ABE0-1NN",$I$3:$I$92,"&lt;=6")</f>
        <v>0</v>
      </c>
      <c r="P8" s="7">
        <f>SUMIFS($R$3:$R$92,$C$3:$C$92,"=ABE0-1NN",$I$3:$I$92,"&gt;=7",$I$3:$I$92,"&lt;=75")</f>
        <v>9</v>
      </c>
      <c r="Q8" s="7">
        <f>SUMIFS($R$3:$R$92,$C$3:$C$92,"=ABE0-1NN",$I$3:$I$92,"&gt;75",$I$3:$I$92,"&lt;=90")</f>
        <v>0</v>
      </c>
      <c r="R8">
        <v>1</v>
      </c>
    </row>
    <row r="9" spans="1:18">
      <c r="A9">
        <v>7</v>
      </c>
      <c r="B9" t="s">
        <v>21</v>
      </c>
      <c r="C9" t="s">
        <v>35</v>
      </c>
      <c r="E9">
        <v>14</v>
      </c>
      <c r="F9">
        <v>20</v>
      </c>
      <c r="G9">
        <v>20</v>
      </c>
      <c r="I9">
        <v>5</v>
      </c>
      <c r="J9">
        <v>7</v>
      </c>
      <c r="K9">
        <v>6</v>
      </c>
      <c r="M9" s="10"/>
      <c r="N9" s="7" t="s">
        <v>18</v>
      </c>
      <c r="O9" s="7">
        <f>SUMIFS($R$3:$R$92,$C$3:$C$92,"=PCR",$I$3:$I$92,"&lt;=6")</f>
        <v>0</v>
      </c>
      <c r="P9" s="7">
        <f>SUMIFS($R$3:$R$92,$C$3:$C$92,"=PCR",$I$3:$I$92,"&gt;=7",$I$3:$I$92,"&lt;=75")</f>
        <v>8</v>
      </c>
      <c r="Q9" s="7">
        <f>SUMIFS($R$3:$R$92,$C$3:$C$92,"=PCR",$I$3:$I$92,"&gt;75",$I$3:$I$92,"&lt;=90")</f>
        <v>1</v>
      </c>
      <c r="R9">
        <v>1</v>
      </c>
    </row>
    <row r="10" spans="1:18">
      <c r="A10">
        <v>8</v>
      </c>
      <c r="B10" t="s">
        <v>21</v>
      </c>
      <c r="C10" t="s">
        <v>36</v>
      </c>
      <c r="E10">
        <v>16</v>
      </c>
      <c r="F10">
        <v>3</v>
      </c>
      <c r="G10">
        <v>14</v>
      </c>
      <c r="I10">
        <v>6</v>
      </c>
      <c r="J10">
        <v>8</v>
      </c>
      <c r="K10">
        <v>11</v>
      </c>
      <c r="M10" s="10"/>
      <c r="N10" s="7" t="s">
        <v>19</v>
      </c>
      <c r="O10" s="7">
        <f>SUMIFS($R$3:$R$92,$C$3:$C$92,"=PLSR",$I$3:$I$92,"&lt;=6")</f>
        <v>0</v>
      </c>
      <c r="P10" s="7">
        <f>SUMIFS($R$3:$R$92,$C$3:$C$92,"=PLSR",$I$3:$I$92,"&gt;=7",$I$3:$I$92,"&lt;=75")</f>
        <v>6</v>
      </c>
      <c r="Q10" s="7">
        <f>SUMIFS($R$3:$R$92,$C$3:$C$92,"=PLSR",$I$3:$I$92,"&gt;75",$I$3:$I$92,"&lt;=90")</f>
        <v>3</v>
      </c>
      <c r="R10">
        <v>1</v>
      </c>
    </row>
    <row r="11" spans="1:18">
      <c r="A11">
        <v>9</v>
      </c>
      <c r="B11" t="s">
        <v>24</v>
      </c>
      <c r="C11" t="s">
        <v>35</v>
      </c>
      <c r="E11">
        <v>19</v>
      </c>
      <c r="F11">
        <v>4</v>
      </c>
      <c r="G11">
        <v>3</v>
      </c>
      <c r="I11">
        <v>1</v>
      </c>
      <c r="J11">
        <v>11</v>
      </c>
      <c r="K11">
        <v>1</v>
      </c>
      <c r="M11" s="10"/>
      <c r="N11" s="2" t="s">
        <v>20</v>
      </c>
      <c r="O11" s="2">
        <f>SUMIFS($R$3:$R$92,$C$3:$C$92,"=LReg",$I$3:$I$92,"&lt;=6")</f>
        <v>0</v>
      </c>
      <c r="P11" s="2">
        <f>SUMIFS($R$3:$R$92,$C$3:$C$92,"=LReg",$I$3:$I$92,"&gt;=7",$I$3:$I$92,"&lt;=75")</f>
        <v>5</v>
      </c>
      <c r="Q11" s="2">
        <f>SUMIFS($R$3:$R$92,$C$3:$C$92,"=LReg",$I$3:$I$92,"&gt;75",$I$3:$I$92,"&lt;=90")</f>
        <v>3</v>
      </c>
      <c r="R11">
        <v>1</v>
      </c>
    </row>
    <row r="12" spans="1:18">
      <c r="A12">
        <v>10</v>
      </c>
      <c r="B12" t="s">
        <v>24</v>
      </c>
      <c r="C12" t="s">
        <v>36</v>
      </c>
      <c r="E12">
        <v>20</v>
      </c>
      <c r="F12">
        <v>1</v>
      </c>
      <c r="G12">
        <v>4</v>
      </c>
      <c r="I12">
        <v>2</v>
      </c>
      <c r="J12">
        <v>9</v>
      </c>
      <c r="K12">
        <v>2</v>
      </c>
      <c r="M12" s="10"/>
      <c r="N12" s="2" t="s">
        <v>21</v>
      </c>
      <c r="O12" s="2">
        <f>SUMIFS($R$3:$R$92,$C$3:$C$92,"=SWR",$I$3:$I$92,"&lt;=6")</f>
        <v>0</v>
      </c>
      <c r="P12" s="2">
        <f>SUMIFS($R$3:$R$92,$C$3:$C$92,"=SWR",$I$3:$I$92,"&gt;=7",$I$3:$I$92,"&lt;=75")</f>
        <v>8</v>
      </c>
      <c r="Q12" s="2">
        <f>SUMIFS($R$3:$R$92,$C$3:$C$92,"=SWR",$I$3:$I$92,"&gt;75",$I$3:$I$92,"&lt;=90")</f>
        <v>2</v>
      </c>
      <c r="R12">
        <v>1</v>
      </c>
    </row>
    <row r="13" spans="1:18">
      <c r="A13">
        <v>11</v>
      </c>
      <c r="B13" t="s">
        <v>21</v>
      </c>
      <c r="C13" t="s">
        <v>38</v>
      </c>
      <c r="E13">
        <v>28</v>
      </c>
      <c r="F13">
        <v>2</v>
      </c>
      <c r="G13">
        <v>1</v>
      </c>
      <c r="I13">
        <v>9</v>
      </c>
      <c r="J13">
        <v>10</v>
      </c>
      <c r="K13">
        <v>9</v>
      </c>
      <c r="M13" s="11"/>
      <c r="N13" s="4" t="s">
        <v>22</v>
      </c>
      <c r="O13" s="4">
        <f>SUMIFS($R$3:$R$92,$C$3:$C$92,"=NNet",$I$3:$I$92,"&lt;=6")</f>
        <v>0</v>
      </c>
      <c r="P13" s="4">
        <f>SUMIFS($R$3:$R$92,$C$3:$C$92,"=NNet",$I$3:$I$92,"&gt;=7",$I$3:$I$92,"&lt;=75")</f>
        <v>3</v>
      </c>
      <c r="Q13" s="4">
        <f>SUMIFS($R$3:$R$92,$C$3:$C$92,"=NNet",$I$3:$I$92,"&gt;75",$I$3:$I$92,"&lt;=90")</f>
        <v>6</v>
      </c>
      <c r="R13">
        <v>1</v>
      </c>
    </row>
    <row r="14" spans="1:18">
      <c r="A14">
        <v>12</v>
      </c>
      <c r="B14" t="s">
        <v>26</v>
      </c>
      <c r="C14" t="s">
        <v>38</v>
      </c>
      <c r="E14">
        <v>3</v>
      </c>
      <c r="F14">
        <v>23</v>
      </c>
      <c r="G14">
        <v>2</v>
      </c>
      <c r="I14">
        <v>10</v>
      </c>
      <c r="J14">
        <v>12</v>
      </c>
      <c r="K14">
        <v>10</v>
      </c>
      <c r="M14" s="12" t="s">
        <v>32</v>
      </c>
      <c r="N14" s="3" t="s">
        <v>21</v>
      </c>
      <c r="O14" s="2">
        <f>SUMIFS($R$3:$R$92,$B$3:$B$92,"=SWR",$I$3:$I$92,"&lt;=6")</f>
        <v>2</v>
      </c>
      <c r="P14" s="2">
        <f>SUMIFS($R$3:$R$92,$B$3:$B$92,"=SWR",$I$3:$I$92,"&gt;=7",$I$3:$I$92,"&lt;=75")</f>
        <v>7</v>
      </c>
      <c r="Q14" s="2">
        <f>SUMIFS($R$3:$R$92,$B$3:$B$92,"=SWR",$I$3:$I$92,"&gt;75",$I$3:$I$92,"&lt;=90")</f>
        <v>0</v>
      </c>
      <c r="R14">
        <v>1</v>
      </c>
    </row>
    <row r="15" spans="1:18">
      <c r="A15">
        <v>13</v>
      </c>
      <c r="B15" t="s">
        <v>21</v>
      </c>
      <c r="C15" t="s">
        <v>37</v>
      </c>
      <c r="E15">
        <v>4</v>
      </c>
      <c r="F15">
        <v>5</v>
      </c>
      <c r="G15">
        <v>5</v>
      </c>
      <c r="I15">
        <v>13</v>
      </c>
      <c r="J15">
        <v>13</v>
      </c>
      <c r="K15">
        <v>13</v>
      </c>
      <c r="M15" s="13"/>
      <c r="N15" s="3" t="s">
        <v>24</v>
      </c>
      <c r="O15" s="2">
        <f>SUMIFS($R$3:$R$92,$B$3:$B$92,"=SFS",$I$3:$I$92,"&lt;=6")</f>
        <v>2</v>
      </c>
      <c r="P15" s="2">
        <f>SUMIFS($R$3:$R$92,$B$3:$B$92,"=SFS",$I$3:$I$92,"&gt;=7",$I$3:$I$92,"&lt;=75")</f>
        <v>7</v>
      </c>
      <c r="Q15" s="2">
        <f>SUMIFS($R$3:$R$92,$B$3:$B$92,"=SFS",$I$3:$I$92,"&gt;75",$I$3:$I$92,"&lt;=90")</f>
        <v>0</v>
      </c>
      <c r="R15">
        <v>1</v>
      </c>
    </row>
    <row r="16" spans="1:18">
      <c r="A16">
        <v>14</v>
      </c>
      <c r="B16" t="s">
        <v>24</v>
      </c>
      <c r="C16" t="s">
        <v>37</v>
      </c>
      <c r="E16">
        <v>1</v>
      </c>
      <c r="F16">
        <v>6</v>
      </c>
      <c r="G16">
        <v>6</v>
      </c>
      <c r="I16">
        <v>30</v>
      </c>
      <c r="J16">
        <v>19</v>
      </c>
      <c r="K16">
        <v>30</v>
      </c>
      <c r="M16" s="13"/>
      <c r="N16" s="8" t="s">
        <v>25</v>
      </c>
      <c r="O16" s="7">
        <f>SUMIFS($R$3:$R$92,$B$3:$B$92,"=none",$I$3:$I$92,"&lt;=6")</f>
        <v>0</v>
      </c>
      <c r="P16" s="7">
        <f>SUMIFS($R$3:$R$92,$B$3:$B$92,"=none",$I$3:$I$92,"&gt;=7",$I$3:$I$92,"&lt;=75")</f>
        <v>9</v>
      </c>
      <c r="Q16" s="7">
        <f>SUMIFS($R$3:$R$92,$B$3:$B$92,"=none",$I$3:$I$92,"&gt;75",$I$3:$I$92,"&lt;=90")</f>
        <v>0</v>
      </c>
      <c r="R16">
        <v>1</v>
      </c>
    </row>
    <row r="17" spans="1:18">
      <c r="A17">
        <v>15</v>
      </c>
      <c r="B17" t="s">
        <v>28</v>
      </c>
      <c r="C17" t="s">
        <v>19</v>
      </c>
      <c r="E17">
        <v>2</v>
      </c>
      <c r="F17">
        <v>14</v>
      </c>
      <c r="G17">
        <v>23</v>
      </c>
      <c r="I17">
        <v>31</v>
      </c>
      <c r="J17">
        <v>20</v>
      </c>
      <c r="K17">
        <v>31</v>
      </c>
      <c r="M17" s="13"/>
      <c r="N17" s="8" t="s">
        <v>26</v>
      </c>
      <c r="O17" s="7">
        <f>SUMIFS($R$3:$R$92,$B$3:$B$92,"=log",$I$3:$I$92,"&lt;=6")</f>
        <v>2</v>
      </c>
      <c r="P17" s="7">
        <f>SUMIFS($R$3:$R$92,$B$3:$B$92,"=log",$I$3:$I$92,"&gt;=7",$I$3:$I$92,"&lt;=75")</f>
        <v>6</v>
      </c>
      <c r="Q17" s="7">
        <f>SUMIFS($R$3:$R$92,$B$3:$B$92,"=log",$I$3:$I$92,"&gt;75",$I$3:$I$92,"&lt;=90")</f>
        <v>1</v>
      </c>
      <c r="R17">
        <v>1</v>
      </c>
    </row>
    <row r="18" spans="1:18">
      <c r="A18">
        <v>16</v>
      </c>
      <c r="B18" t="s">
        <v>21</v>
      </c>
      <c r="C18" t="s">
        <v>18</v>
      </c>
      <c r="E18">
        <v>39</v>
      </c>
      <c r="F18">
        <v>39</v>
      </c>
      <c r="G18">
        <v>39</v>
      </c>
      <c r="I18">
        <v>25</v>
      </c>
      <c r="J18">
        <v>32</v>
      </c>
      <c r="K18">
        <v>19</v>
      </c>
      <c r="M18" s="13"/>
      <c r="N18" s="8" t="s">
        <v>27</v>
      </c>
      <c r="O18" s="7">
        <f>SUMIFS($R$3:$R$92,$B$3:$B$92,"=norm",$I$3:$I$92,"&lt;=6")</f>
        <v>0</v>
      </c>
      <c r="P18" s="7">
        <f>SUMIFS($R$3:$R$92,$B$3:$B$92,"=norm",$I$3:$I$92,"&gt;=7",$I$3:$I$92,"&lt;=75")</f>
        <v>8</v>
      </c>
      <c r="Q18" s="7">
        <f>SUMIFS($R$3:$R$92,$B$3:$B$92,"=norm",$I$3:$I$92,"&gt;75",$I$3:$I$92,"&lt;=90")</f>
        <v>1</v>
      </c>
      <c r="R18">
        <v>1</v>
      </c>
    </row>
    <row r="19" spans="1:18">
      <c r="A19">
        <v>17</v>
      </c>
      <c r="B19" t="s">
        <v>25</v>
      </c>
      <c r="C19" t="s">
        <v>19</v>
      </c>
      <c r="E19">
        <v>5</v>
      </c>
      <c r="F19">
        <v>9</v>
      </c>
      <c r="G19">
        <v>28</v>
      </c>
      <c r="I19">
        <v>21</v>
      </c>
      <c r="J19">
        <v>33</v>
      </c>
      <c r="K19">
        <v>20</v>
      </c>
      <c r="M19" s="13"/>
      <c r="N19" s="8" t="s">
        <v>28</v>
      </c>
      <c r="O19" s="7">
        <f>SUMIFS($R$3:$R$92,$B$3:$B$92,"=PCA",$I$3:$I$92,"&lt;=6")</f>
        <v>0</v>
      </c>
      <c r="P19" s="7">
        <f>SUMIFS($R$3:$R$92,$B$3:$B$92,"=PCA",$I$3:$I$92,"&gt;=7",$I$3:$I$92,"&lt;=75")</f>
        <v>8</v>
      </c>
      <c r="Q19" s="7">
        <f>SUMIFS($R$3:$R$92,$B$3:$B$92,"=PCA",$I$3:$I$92,"&gt;75",$I$3:$I$92,"&lt;=90")</f>
        <v>1</v>
      </c>
      <c r="R19">
        <v>1</v>
      </c>
    </row>
    <row r="20" spans="1:18">
      <c r="A20">
        <v>18</v>
      </c>
      <c r="B20" t="s">
        <v>24</v>
      </c>
      <c r="C20" t="s">
        <v>38</v>
      </c>
      <c r="E20">
        <v>6</v>
      </c>
      <c r="F20">
        <v>10</v>
      </c>
      <c r="G20">
        <v>16</v>
      </c>
      <c r="I20">
        <v>22</v>
      </c>
      <c r="J20">
        <v>15</v>
      </c>
      <c r="K20">
        <v>14</v>
      </c>
      <c r="M20" s="13"/>
      <c r="N20" s="3" t="s">
        <v>29</v>
      </c>
      <c r="O20" s="2">
        <f>SUMIFS($R$3:$R$92,$B$3:$B$92,"=freq5bin",$I$3:$I$92,"&lt;=6")</f>
        <v>0</v>
      </c>
      <c r="P20" s="2">
        <f>SUMIFS($R$3:$R$92,$B$3:$B$92,"=freq5bin",$I$3:$I$92,"&gt;=7",$I$3:$I$92,"&lt;=75")</f>
        <v>5</v>
      </c>
      <c r="Q20" s="2">
        <f>SUMIFS($R$3:$R$92,$B$3:$B$92,"=freq5bin",$I$3:$I$92,"&gt;75",$I$3:$I$92,"&lt;=90")</f>
        <v>4</v>
      </c>
      <c r="R20">
        <v>1</v>
      </c>
    </row>
    <row r="21" spans="1:18">
      <c r="A21">
        <v>19</v>
      </c>
      <c r="B21" t="s">
        <v>28</v>
      </c>
      <c r="C21" t="s">
        <v>18</v>
      </c>
      <c r="E21">
        <v>15</v>
      </c>
      <c r="F21">
        <v>34</v>
      </c>
      <c r="G21">
        <v>10</v>
      </c>
      <c r="I21">
        <v>14</v>
      </c>
      <c r="J21">
        <v>17</v>
      </c>
      <c r="K21">
        <v>15</v>
      </c>
      <c r="M21" s="13"/>
      <c r="N21" s="3" t="s">
        <v>40</v>
      </c>
      <c r="O21" s="2">
        <f>SUMIFS($R$3:$R$92,$B$3:$B$92,"=width3bin",$I$3:$I$92,"&lt;=6")</f>
        <v>0</v>
      </c>
      <c r="P21" s="2">
        <f>SUMIFS($R$3:$R$92,$B$3:$B$92,"=width3bin",$I$3:$I$92,"&gt;=7",$I$3:$I$92,"&lt;=75")</f>
        <v>7</v>
      </c>
      <c r="Q21" s="2">
        <f>SUMIFS($R$3:$R$92,$B$3:$B$92,"=width3bin",$I$3:$I$92,"&gt;75",$I$3:$I$92,"&lt;=90")</f>
        <v>2</v>
      </c>
      <c r="R21">
        <v>1</v>
      </c>
    </row>
    <row r="22" spans="1:18">
      <c r="A22">
        <v>20</v>
      </c>
      <c r="B22" t="s">
        <v>25</v>
      </c>
      <c r="C22" t="s">
        <v>18</v>
      </c>
      <c r="E22">
        <v>17</v>
      </c>
      <c r="F22">
        <v>36</v>
      </c>
      <c r="G22">
        <v>9</v>
      </c>
      <c r="I22">
        <v>15</v>
      </c>
      <c r="J22">
        <v>30</v>
      </c>
      <c r="K22">
        <v>17</v>
      </c>
      <c r="M22" s="13"/>
      <c r="N22" s="3" t="s">
        <v>30</v>
      </c>
      <c r="O22" s="2">
        <f>SUMIFS($R$3:$R$92,$B$3:$B$92,"=width5bin",$I$3:$I$92,"&lt;=6")</f>
        <v>0</v>
      </c>
      <c r="P22" s="2">
        <f>SUMIFS($R$3:$R$92,$B$3:$B$92,"=width5bin",$I$3:$I$92,"&gt;=7",$I$3:$I$92,"&lt;=75")</f>
        <v>8</v>
      </c>
      <c r="Q22" s="2">
        <f>SUMIFS($R$3:$R$92,$B$3:$B$92,"=width5bin",$I$3:$I$92,"&gt;75",$I$3:$I$92,"&lt;=90")</f>
        <v>1</v>
      </c>
      <c r="R22">
        <v>1</v>
      </c>
    </row>
    <row r="23" spans="1:18">
      <c r="A23">
        <v>21</v>
      </c>
      <c r="B23" t="s">
        <v>28</v>
      </c>
      <c r="C23" t="s">
        <v>35</v>
      </c>
      <c r="E23">
        <v>10</v>
      </c>
      <c r="F23">
        <v>28</v>
      </c>
      <c r="G23">
        <v>42</v>
      </c>
      <c r="I23">
        <v>17</v>
      </c>
      <c r="J23">
        <v>31</v>
      </c>
      <c r="K23">
        <v>18</v>
      </c>
      <c r="M23" s="14"/>
      <c r="N23" s="5" t="s">
        <v>31</v>
      </c>
      <c r="O23" s="4">
        <f>SUMIFS($R$3:$R$92,$B$3:$B$92,"=freq3bin",$I$3:$I$92,"&lt;=6")</f>
        <v>0</v>
      </c>
      <c r="P23" s="4">
        <f>SUMIFS($R$3:$R$92,$B$3:$B$92,"=freq3bin",$I$3:$I$92,"&gt;=7",$I$3:$I$92,"&lt;=75")</f>
        <v>4</v>
      </c>
      <c r="Q23" s="4">
        <f>SUMIFS($R$3:$R$92,$B$3:$B$92,"=freq3bin",$I$3:$I$92,"&gt;75",$I$3:$I$92,"&lt;=90")</f>
        <v>5</v>
      </c>
      <c r="R23">
        <v>1</v>
      </c>
    </row>
    <row r="24" spans="1:18">
      <c r="A24">
        <v>22</v>
      </c>
      <c r="B24" t="s">
        <v>28</v>
      </c>
      <c r="C24" t="s">
        <v>36</v>
      </c>
      <c r="E24">
        <v>9</v>
      </c>
      <c r="F24">
        <v>42</v>
      </c>
      <c r="G24">
        <v>15</v>
      </c>
      <c r="I24">
        <v>19</v>
      </c>
      <c r="J24">
        <v>14</v>
      </c>
      <c r="K24">
        <v>32</v>
      </c>
      <c r="O24" s="1"/>
      <c r="P24" s="1"/>
      <c r="Q24" s="1"/>
      <c r="R24">
        <v>1</v>
      </c>
    </row>
    <row r="25" spans="1:18">
      <c r="A25">
        <v>23</v>
      </c>
      <c r="B25" t="s">
        <v>29</v>
      </c>
      <c r="C25" t="s">
        <v>37</v>
      </c>
      <c r="E25">
        <v>23</v>
      </c>
      <c r="F25">
        <v>16</v>
      </c>
      <c r="G25">
        <v>17</v>
      </c>
      <c r="I25">
        <v>20</v>
      </c>
      <c r="J25">
        <v>18</v>
      </c>
      <c r="K25">
        <v>33</v>
      </c>
      <c r="M25" s="15" t="s">
        <v>49</v>
      </c>
      <c r="N25" s="16"/>
      <c r="O25" s="16"/>
      <c r="P25" s="16"/>
      <c r="Q25" s="16"/>
      <c r="R25">
        <v>1</v>
      </c>
    </row>
    <row r="26" spans="1:18">
      <c r="A26">
        <v>24</v>
      </c>
      <c r="B26" t="s">
        <v>21</v>
      </c>
      <c r="C26" t="s">
        <v>19</v>
      </c>
      <c r="E26">
        <v>42</v>
      </c>
      <c r="F26">
        <v>29</v>
      </c>
      <c r="G26">
        <v>57</v>
      </c>
      <c r="I26">
        <v>18</v>
      </c>
      <c r="J26">
        <v>16</v>
      </c>
      <c r="K26">
        <v>21</v>
      </c>
      <c r="M26" s="17"/>
      <c r="N26" s="18"/>
      <c r="O26" s="2" t="s">
        <v>11</v>
      </c>
      <c r="P26" s="3" t="s">
        <v>12</v>
      </c>
      <c r="Q26" s="3" t="s">
        <v>13</v>
      </c>
      <c r="R26">
        <v>1</v>
      </c>
    </row>
    <row r="27" spans="1:18">
      <c r="A27">
        <v>25</v>
      </c>
      <c r="B27" t="s">
        <v>24</v>
      </c>
      <c r="C27" t="s">
        <v>39</v>
      </c>
      <c r="E27">
        <v>18</v>
      </c>
      <c r="F27">
        <v>15</v>
      </c>
      <c r="G27">
        <v>29</v>
      </c>
      <c r="I27">
        <v>29</v>
      </c>
      <c r="J27">
        <v>28</v>
      </c>
      <c r="K27">
        <v>22</v>
      </c>
      <c r="M27" s="19"/>
      <c r="N27" s="20"/>
      <c r="O27" s="2" t="s">
        <v>14</v>
      </c>
      <c r="P27" s="3" t="s">
        <v>15</v>
      </c>
      <c r="Q27" s="3" t="s">
        <v>16</v>
      </c>
      <c r="R27">
        <v>1</v>
      </c>
    </row>
    <row r="28" spans="1:18">
      <c r="A28">
        <v>26</v>
      </c>
      <c r="B28" t="s">
        <v>27</v>
      </c>
      <c r="C28" t="s">
        <v>38</v>
      </c>
      <c r="E28">
        <v>24</v>
      </c>
      <c r="F28">
        <v>17</v>
      </c>
      <c r="G28">
        <v>18</v>
      </c>
      <c r="I28">
        <v>57</v>
      </c>
      <c r="J28">
        <v>24</v>
      </c>
      <c r="K28">
        <v>29</v>
      </c>
      <c r="M28" s="9" t="s">
        <v>23</v>
      </c>
      <c r="N28" s="3" t="s">
        <v>35</v>
      </c>
      <c r="O28" s="6">
        <f>SUMIFS($R$3:$R$92,$C$3:$C$92,"=CART (yes)",$J$3:$J$92,"&lt;=6")</f>
        <v>3</v>
      </c>
      <c r="P28" s="6">
        <f>SUMIFS($R$3:$R$92,$C$3:$C$92,"=CART (yes)",$J$3:$J$92,"&gt;=7",$J$3:$J$92,"&lt;=75")</f>
        <v>6</v>
      </c>
      <c r="Q28" s="6">
        <f>SUMIFS($R$3:$R$92,$C$3:$C$92,"=CART (yes)",$J$3:$J$92,"&gt;75",$J$3:$J$92,"&lt;=90")</f>
        <v>0</v>
      </c>
      <c r="R28">
        <v>1</v>
      </c>
    </row>
    <row r="29" spans="1:18">
      <c r="A29">
        <v>27</v>
      </c>
      <c r="B29" t="s">
        <v>25</v>
      </c>
      <c r="C29" t="s">
        <v>38</v>
      </c>
      <c r="E29">
        <v>25</v>
      </c>
      <c r="F29">
        <v>18</v>
      </c>
      <c r="G29">
        <v>34</v>
      </c>
      <c r="I29">
        <v>28</v>
      </c>
      <c r="J29">
        <v>34</v>
      </c>
      <c r="K29">
        <v>28</v>
      </c>
      <c r="M29" s="10"/>
      <c r="N29" s="2" t="s">
        <v>36</v>
      </c>
      <c r="O29" s="2">
        <f>SUMIFS($R$3:$R$92,$C$3:$C$92,"=CART (no)",$J$3:$J$92,"&lt;=6")</f>
        <v>3</v>
      </c>
      <c r="P29" s="2">
        <f>SUMIFS($R$3:$R$92,$C$3:$C$92,"=CART (no)",$J$3:$J$92,"&gt;=7",$J$3:$J$92,"&lt;=75")</f>
        <v>7</v>
      </c>
      <c r="Q29" s="2">
        <f>SUMIFS($R$3:$R$92,$C$3:$C$92,"=CART (no)",$J$3:$J$92,"&gt;75",$J$3:$J$92,"&lt;=90")</f>
        <v>0</v>
      </c>
      <c r="R29">
        <v>1</v>
      </c>
    </row>
    <row r="30" spans="1:18">
      <c r="A30">
        <v>28</v>
      </c>
      <c r="B30" t="s">
        <v>24</v>
      </c>
      <c r="C30" t="s">
        <v>18</v>
      </c>
      <c r="E30">
        <v>29</v>
      </c>
      <c r="F30">
        <v>38</v>
      </c>
      <c r="G30">
        <v>36</v>
      </c>
      <c r="I30">
        <v>16</v>
      </c>
      <c r="J30">
        <v>36</v>
      </c>
      <c r="K30">
        <v>16</v>
      </c>
      <c r="M30" s="10"/>
      <c r="N30" s="7" t="s">
        <v>37</v>
      </c>
      <c r="O30" s="7">
        <f>SUMIFS($R$3:$R$92,$C$3:$C$92,"=ABE0-5NN",$J$3:$J$92,"&lt;=6")</f>
        <v>0</v>
      </c>
      <c r="P30" s="7">
        <f>SUMIFS($R$3:$R$92,$C$3:$C$92,"=ABE0-5NN",$J$3:$J$92,"&gt;=7",$J$3:$J$92,"&lt;=75")</f>
        <v>9</v>
      </c>
      <c r="Q30" s="7">
        <f>SUMIFS($R$3:$R$92,$C$3:$C$92,"=ABE0-5NN",$J$3:$J$92,"&gt;75",$J$3:$J$92,"&lt;=90")</f>
        <v>0</v>
      </c>
      <c r="R30">
        <v>1</v>
      </c>
    </row>
    <row r="31" spans="1:18">
      <c r="A31">
        <v>29</v>
      </c>
      <c r="B31" t="s">
        <v>24</v>
      </c>
      <c r="C31" t="s">
        <v>19</v>
      </c>
      <c r="E31">
        <v>34</v>
      </c>
      <c r="F31">
        <v>37</v>
      </c>
      <c r="G31">
        <v>24</v>
      </c>
      <c r="I31">
        <v>32</v>
      </c>
      <c r="J31">
        <v>29</v>
      </c>
      <c r="K31">
        <v>25</v>
      </c>
      <c r="M31" s="10"/>
      <c r="N31" s="7" t="s">
        <v>38</v>
      </c>
      <c r="O31" s="7">
        <f>SUMIFS($R$3:$R$92,$C$3:$C$92,"=ABE0-1NN",$J$3:$J$92,"&lt;=6")</f>
        <v>0</v>
      </c>
      <c r="P31" s="7">
        <f>SUMIFS($R$3:$R$92,$C$3:$C$92,"=ABE0-1NN",$J$3:$J$92,"&gt;=7",$J$3:$J$92,"&lt;=75")</f>
        <v>9</v>
      </c>
      <c r="Q31" s="7">
        <f>SUMIFS($R$3:$R$92,$C$3:$C$92,"=ABE0-1NN",$J$3:$J$92,"&gt;75",$J$3:$J$92,"&lt;=90")</f>
        <v>0</v>
      </c>
      <c r="R31">
        <v>1</v>
      </c>
    </row>
    <row r="32" spans="1:18">
      <c r="A32">
        <v>30</v>
      </c>
      <c r="B32" t="s">
        <v>29</v>
      </c>
      <c r="C32" t="s">
        <v>35</v>
      </c>
      <c r="E32">
        <v>36</v>
      </c>
      <c r="F32">
        <v>24</v>
      </c>
      <c r="G32">
        <v>25</v>
      </c>
      <c r="I32">
        <v>33</v>
      </c>
      <c r="J32">
        <v>39</v>
      </c>
      <c r="K32">
        <v>24</v>
      </c>
      <c r="M32" s="10"/>
      <c r="N32" s="7" t="s">
        <v>18</v>
      </c>
      <c r="O32" s="7">
        <f>SUMIFS($R$3:$R$92,$C$3:$C$92,"=PCR",$J$3:$J$92,"&lt;=6")</f>
        <v>0</v>
      </c>
      <c r="P32" s="7">
        <f>SUMIFS($R$3:$R$92,$C$3:$C$92,"=PCR",$J$3:$J$92,"&gt;=7",$J$3:$J$92,"&lt;=75")</f>
        <v>9</v>
      </c>
      <c r="Q32" s="7">
        <f>SUMIFS($R$3:$R$92,$C$3:$C$92,"=PCR",$J$3:$J$92,"&gt;75",$J$3:$J$92,"&lt;=90")</f>
        <v>0</v>
      </c>
      <c r="R32">
        <v>1</v>
      </c>
    </row>
    <row r="33" spans="1:18">
      <c r="A33">
        <v>31</v>
      </c>
      <c r="B33" t="s">
        <v>29</v>
      </c>
      <c r="C33" t="s">
        <v>36</v>
      </c>
      <c r="E33">
        <v>37</v>
      </c>
      <c r="F33">
        <v>25</v>
      </c>
      <c r="G33">
        <v>37</v>
      </c>
      <c r="I33">
        <v>24</v>
      </c>
      <c r="J33">
        <v>23</v>
      </c>
      <c r="K33">
        <v>23</v>
      </c>
      <c r="M33" s="10"/>
      <c r="N33" s="7" t="s">
        <v>19</v>
      </c>
      <c r="O33" s="7">
        <f>SUMIFS($R$3:$R$92,$C$3:$C$92,"=PLSR",$J$3:$J$92,"&lt;=6")</f>
        <v>0</v>
      </c>
      <c r="P33" s="7">
        <f>SUMIFS($R$3:$R$92,$C$3:$C$92,"=PLSR",$J$3:$J$92,"&gt;=7",$J$3:$J$92,"&lt;=75")</f>
        <v>8</v>
      </c>
      <c r="Q33" s="7">
        <f>SUMIFS($R$3:$R$92,$C$3:$C$92,"=PLSR",$J$3:$J$92,"&gt;75",$J$3:$J$92,"&lt;=90")</f>
        <v>1</v>
      </c>
      <c r="R33">
        <v>1</v>
      </c>
    </row>
    <row r="34" spans="1:18">
      <c r="A34">
        <v>32</v>
      </c>
      <c r="B34" t="s">
        <v>30</v>
      </c>
      <c r="C34" t="s">
        <v>35</v>
      </c>
      <c r="E34">
        <v>52</v>
      </c>
      <c r="F34">
        <v>32</v>
      </c>
      <c r="G34">
        <v>38</v>
      </c>
      <c r="I34">
        <v>42</v>
      </c>
      <c r="J34">
        <v>26</v>
      </c>
      <c r="K34">
        <v>26</v>
      </c>
      <c r="M34" s="10"/>
      <c r="N34" s="2" t="s">
        <v>20</v>
      </c>
      <c r="O34" s="2">
        <f>SUMIFS($R$3:$R$92,$C$3:$C$92,"=LReg",$J$3:$J$92,"&lt;=6")</f>
        <v>0</v>
      </c>
      <c r="P34" s="2">
        <f>SUMIFS($R$3:$R$92,$C$3:$C$92,"=LReg",$J$3:$J$92,"&gt;=7",$J$3:$J$92,"&lt;=75")</f>
        <v>2</v>
      </c>
      <c r="Q34" s="2">
        <f>SUMIFS($R$3:$R$92,$C$3:$C$92,"=LReg",$J$3:$J$92,"&gt;75",$J$3:$J$92,"&lt;=90")</f>
        <v>6</v>
      </c>
      <c r="R34">
        <v>1</v>
      </c>
    </row>
    <row r="35" spans="1:18">
      <c r="A35">
        <v>33</v>
      </c>
      <c r="B35" t="s">
        <v>30</v>
      </c>
      <c r="C35" t="s">
        <v>36</v>
      </c>
      <c r="E35">
        <v>38</v>
      </c>
      <c r="F35">
        <v>33</v>
      </c>
      <c r="G35">
        <v>52</v>
      </c>
      <c r="I35">
        <v>51</v>
      </c>
      <c r="J35">
        <v>27</v>
      </c>
      <c r="K35">
        <v>27</v>
      </c>
      <c r="M35" s="10"/>
      <c r="N35" s="2" t="s">
        <v>21</v>
      </c>
      <c r="O35" s="2">
        <f>SUMIFS($R$3:$R$92,$C$3:$C$92,"=SWR",$J$3:$J$92,"&lt;=6")</f>
        <v>0</v>
      </c>
      <c r="P35" s="2">
        <f>SUMIFS($R$3:$R$92,$C$3:$C$92,"=SWR",$J$3:$J$92,"&gt;=7",$J$3:$J$92,"&lt;=75")</f>
        <v>9</v>
      </c>
      <c r="Q35" s="2">
        <f>SUMIFS($R$3:$R$92,$C$3:$C$92,"=SWR",$J$3:$J$92,"&gt;75",$J$3:$J$92,"&lt;=90")</f>
        <v>1</v>
      </c>
      <c r="R35">
        <v>1</v>
      </c>
    </row>
    <row r="36" spans="1:18">
      <c r="A36">
        <v>34</v>
      </c>
      <c r="B36" t="s">
        <v>27</v>
      </c>
      <c r="C36" t="s">
        <v>37</v>
      </c>
      <c r="E36">
        <v>26</v>
      </c>
      <c r="F36">
        <v>52</v>
      </c>
      <c r="G36">
        <v>32</v>
      </c>
      <c r="I36">
        <v>26</v>
      </c>
      <c r="J36">
        <v>21</v>
      </c>
      <c r="K36">
        <v>38</v>
      </c>
      <c r="M36" s="11"/>
      <c r="N36" s="4" t="s">
        <v>22</v>
      </c>
      <c r="O36" s="4">
        <f>SUMIFS($R$3:$R$92,$C$3:$C$92,"=NNet",$J$3:$J$92,"&lt;=6")</f>
        <v>0</v>
      </c>
      <c r="P36" s="4">
        <f>SUMIFS($R$3:$R$92,$C$3:$C$92,"=NNet",$J$3:$J$92,"&gt;=7",$J$3:$J$92,"&lt;=75")</f>
        <v>3</v>
      </c>
      <c r="Q36" s="4">
        <f>SUMIFS($R$3:$R$92,$C$3:$C$92,"=NNet",$J$3:$J$92,"&gt;75",$J$3:$J$92,"&lt;=90")</f>
        <v>6</v>
      </c>
      <c r="R36">
        <v>1</v>
      </c>
    </row>
    <row r="37" spans="1:18">
      <c r="A37">
        <v>35</v>
      </c>
      <c r="B37" t="s">
        <v>28</v>
      </c>
      <c r="C37" t="s">
        <v>21</v>
      </c>
      <c r="E37">
        <v>27</v>
      </c>
      <c r="F37">
        <v>57</v>
      </c>
      <c r="G37">
        <v>33</v>
      </c>
      <c r="I37">
        <v>27</v>
      </c>
      <c r="J37">
        <v>22</v>
      </c>
      <c r="K37">
        <v>39</v>
      </c>
      <c r="M37" s="12" t="s">
        <v>32</v>
      </c>
      <c r="N37" s="3" t="s">
        <v>21</v>
      </c>
      <c r="O37" s="2">
        <f>SUMIFS($R$3:$R$92,$B$3:$B$92,"=SWR",$J$3:$J$92,"&lt;=6")</f>
        <v>0</v>
      </c>
      <c r="P37" s="2">
        <f>SUMIFS($R$3:$R$92,$B$3:$B$92,"=SWR",$J$3:$J$92,"&gt;=7",$J$3:$J$92,"&lt;=75")</f>
        <v>9</v>
      </c>
      <c r="Q37" s="2">
        <f>SUMIFS($R$3:$R$92,$B$3:$B$92,"=SWR",$J$3:$J$92,"&gt;75",$J$3:$J$92,"&lt;=90")</f>
        <v>0</v>
      </c>
      <c r="R37">
        <v>1</v>
      </c>
    </row>
    <row r="38" spans="1:18">
      <c r="A38">
        <v>36</v>
      </c>
      <c r="B38" t="s">
        <v>25</v>
      </c>
      <c r="C38" t="s">
        <v>37</v>
      </c>
      <c r="E38">
        <v>47</v>
      </c>
      <c r="F38">
        <v>44</v>
      </c>
      <c r="G38">
        <v>21</v>
      </c>
      <c r="I38">
        <v>38</v>
      </c>
      <c r="J38">
        <v>38</v>
      </c>
      <c r="K38">
        <v>34</v>
      </c>
      <c r="M38" s="13"/>
      <c r="N38" s="3" t="s">
        <v>24</v>
      </c>
      <c r="O38" s="2">
        <f>SUMIFS($R$3:$R$92,$B$3:$B$92,"=SFS",$J$3:$J$92,"&lt;=6")</f>
        <v>0</v>
      </c>
      <c r="P38" s="2">
        <f>SUMIFS($R$3:$R$92,$B$3:$B$92,"=SFS",$J$3:$J$92,"&gt;=7",$J$3:$J$92,"&lt;=75")</f>
        <v>9</v>
      </c>
      <c r="Q38" s="2">
        <f>SUMIFS($R$3:$R$92,$B$3:$B$92,"=SFS",$J$3:$J$92,"&gt;75",$J$3:$J$92,"&lt;=90")</f>
        <v>0</v>
      </c>
      <c r="R38">
        <v>1</v>
      </c>
    </row>
    <row r="39" spans="1:18">
      <c r="A39">
        <v>37</v>
      </c>
      <c r="B39" t="s">
        <v>21</v>
      </c>
      <c r="C39" t="s">
        <v>21</v>
      </c>
      <c r="E39">
        <v>21</v>
      </c>
      <c r="F39">
        <v>45</v>
      </c>
      <c r="G39">
        <v>22</v>
      </c>
      <c r="I39">
        <v>23</v>
      </c>
      <c r="J39">
        <v>35</v>
      </c>
      <c r="K39">
        <v>36</v>
      </c>
      <c r="M39" s="13"/>
      <c r="N39" s="8" t="s">
        <v>25</v>
      </c>
      <c r="O39" s="7">
        <f>SUMIFS($R$3:$R$92,$B$3:$B$92,"=none",$J$3:$J$92,"&lt;=6")</f>
        <v>2</v>
      </c>
      <c r="P39" s="7">
        <f>SUMIFS($R$3:$R$92,$B$3:$B$92,"=none",$J$3:$J$92,"&gt;=7",$J$3:$J$92,"&lt;=75")</f>
        <v>7</v>
      </c>
      <c r="Q39" s="7">
        <f>SUMIFS($R$3:$R$92,$B$3:$B$92,"=none",$J$3:$J$92,"&gt;75",$J$3:$J$92,"&lt;=90")</f>
        <v>0</v>
      </c>
      <c r="R39">
        <v>1</v>
      </c>
    </row>
    <row r="40" spans="1:18">
      <c r="A40">
        <v>38</v>
      </c>
      <c r="B40" t="s">
        <v>24</v>
      </c>
      <c r="C40" t="s">
        <v>21</v>
      </c>
      <c r="E40">
        <v>22</v>
      </c>
      <c r="F40">
        <v>21</v>
      </c>
      <c r="G40">
        <v>30</v>
      </c>
      <c r="I40">
        <v>58</v>
      </c>
      <c r="J40">
        <v>44</v>
      </c>
      <c r="K40">
        <v>57</v>
      </c>
      <c r="M40" s="13"/>
      <c r="N40" s="8" t="s">
        <v>26</v>
      </c>
      <c r="O40" s="7">
        <f>SUMIFS($R$3:$R$92,$B$3:$B$92,"=log",$J$3:$J$92,"&lt;=6")</f>
        <v>2</v>
      </c>
      <c r="P40" s="7">
        <f>SUMIFS($R$3:$R$92,$B$3:$B$92,"=log",$J$3:$J$92,"&gt;=7",$J$3:$J$92,"&lt;=75")</f>
        <v>5</v>
      </c>
      <c r="Q40" s="7">
        <f>SUMIFS($R$3:$R$92,$B$3:$B$92,"=log",$J$3:$J$92,"&gt;75",$J$3:$J$92,"&lt;=90")</f>
        <v>2</v>
      </c>
      <c r="R40">
        <v>1</v>
      </c>
    </row>
    <row r="41" spans="1:18">
      <c r="A41">
        <v>39</v>
      </c>
      <c r="B41" t="s">
        <v>26</v>
      </c>
      <c r="C41" t="s">
        <v>37</v>
      </c>
      <c r="E41">
        <v>32</v>
      </c>
      <c r="F41">
        <v>22</v>
      </c>
      <c r="G41">
        <v>31</v>
      </c>
      <c r="I41">
        <v>60</v>
      </c>
      <c r="J41">
        <v>45</v>
      </c>
      <c r="K41">
        <v>44</v>
      </c>
      <c r="M41" s="13"/>
      <c r="N41" s="8" t="s">
        <v>27</v>
      </c>
      <c r="O41" s="7">
        <f>SUMIFS($R$3:$R$92,$B$3:$B$92,"=norm",$J$3:$J$92,"&lt;=6")</f>
        <v>2</v>
      </c>
      <c r="P41" s="7">
        <f>SUMIFS($R$3:$R$92,$B$3:$B$92,"=norm",$J$3:$J$92,"&gt;=7",$J$3:$J$92,"&lt;=75")</f>
        <v>5</v>
      </c>
      <c r="Q41" s="7">
        <f>SUMIFS($R$3:$R$92,$B$3:$B$92,"=norm",$J$3:$J$92,"&gt;75",$J$3:$J$92,"&lt;=90")</f>
        <v>2</v>
      </c>
      <c r="R41">
        <v>1</v>
      </c>
    </row>
    <row r="42" spans="1:18">
      <c r="A42">
        <v>40</v>
      </c>
      <c r="B42" t="s">
        <v>27</v>
      </c>
      <c r="C42" t="s">
        <v>21</v>
      </c>
      <c r="E42">
        <v>33</v>
      </c>
      <c r="F42">
        <v>30</v>
      </c>
      <c r="G42">
        <v>47</v>
      </c>
      <c r="I42">
        <v>61</v>
      </c>
      <c r="J42">
        <v>25</v>
      </c>
      <c r="K42">
        <v>45</v>
      </c>
      <c r="M42" s="13"/>
      <c r="N42" s="8" t="s">
        <v>28</v>
      </c>
      <c r="O42" s="7">
        <f>SUMIFS($R$3:$R$92,$B$3:$B$92,"=PCA",$J$3:$J$92,"&lt;=6")</f>
        <v>0</v>
      </c>
      <c r="P42" s="7">
        <f>SUMIFS($R$3:$R$92,$B$3:$B$92,"=PCA",$J$3:$J$92,"&gt;=7",$J$3:$J$92,"&lt;=75")</f>
        <v>8</v>
      </c>
      <c r="Q42" s="7">
        <f>SUMIFS($R$3:$R$92,$B$3:$B$92,"=PCA",$J$3:$J$92,"&gt;75",$J$3:$J$92,"&lt;=90")</f>
        <v>1</v>
      </c>
      <c r="R42">
        <v>1</v>
      </c>
    </row>
    <row r="43" spans="1:18">
      <c r="A43">
        <v>41</v>
      </c>
      <c r="B43" t="s">
        <v>25</v>
      </c>
      <c r="C43" t="s">
        <v>21</v>
      </c>
      <c r="E43">
        <v>30</v>
      </c>
      <c r="F43">
        <v>31</v>
      </c>
      <c r="G43">
        <v>26</v>
      </c>
      <c r="I43">
        <v>37</v>
      </c>
      <c r="J43">
        <v>40</v>
      </c>
      <c r="K43">
        <v>42</v>
      </c>
      <c r="M43" s="13"/>
      <c r="N43" s="3" t="s">
        <v>29</v>
      </c>
      <c r="O43" s="2">
        <f>SUMIFS($R$3:$R$92,$B$3:$B$92,"=freq5bin",$J$3:$J$92,"&lt;=6")</f>
        <v>0</v>
      </c>
      <c r="P43" s="2">
        <f>SUMIFS($R$3:$R$92,$B$3:$B$92,"=freq5bin",$J$3:$J$92,"&gt;=7",$J$3:$J$92,"&lt;=75")</f>
        <v>7</v>
      </c>
      <c r="Q43" s="2">
        <f>SUMIFS($R$3:$R$92,$B$3:$B$92,"=freq5bin",$J$3:$J$92,"&gt;75",$J$3:$J$92,"&lt;=90")</f>
        <v>2</v>
      </c>
      <c r="R43">
        <v>1</v>
      </c>
    </row>
    <row r="44" spans="1:18">
      <c r="A44">
        <v>42</v>
      </c>
      <c r="B44" t="s">
        <v>31</v>
      </c>
      <c r="C44" t="s">
        <v>37</v>
      </c>
      <c r="E44">
        <v>31</v>
      </c>
      <c r="F44">
        <v>40</v>
      </c>
      <c r="G44">
        <v>27</v>
      </c>
      <c r="I44">
        <v>39</v>
      </c>
      <c r="J44">
        <v>41</v>
      </c>
      <c r="K44">
        <v>60</v>
      </c>
      <c r="M44" s="13"/>
      <c r="N44" s="3" t="s">
        <v>40</v>
      </c>
      <c r="O44" s="2">
        <f>SUMIFS($R$3:$R$92,$B$3:$B$92,"=width3bin",$J$3:$J$92,"&lt;=6")</f>
        <v>0</v>
      </c>
      <c r="P44" s="2">
        <f>SUMIFS($R$3:$R$92,$B$3:$B$92,"=width3bin",$J$3:$J$92,"&gt;=7",$J$3:$J$92,"&lt;=75")</f>
        <v>7</v>
      </c>
      <c r="Q44" s="2">
        <f>SUMIFS($R$3:$R$92,$B$3:$B$92,"=width3bin",$J$3:$J$92,"&gt;75",$J$3:$J$92,"&lt;=90")</f>
        <v>2</v>
      </c>
      <c r="R44">
        <v>1</v>
      </c>
    </row>
    <row r="45" spans="1:18">
      <c r="A45">
        <v>43</v>
      </c>
      <c r="B45" t="s">
        <v>28</v>
      </c>
      <c r="C45" t="s">
        <v>37</v>
      </c>
      <c r="E45">
        <v>40</v>
      </c>
      <c r="F45">
        <v>41</v>
      </c>
      <c r="G45">
        <v>40</v>
      </c>
      <c r="I45">
        <v>34</v>
      </c>
      <c r="J45">
        <v>54</v>
      </c>
      <c r="K45">
        <v>61</v>
      </c>
      <c r="M45" s="13"/>
      <c r="N45" s="3" t="s">
        <v>30</v>
      </c>
      <c r="O45" s="2">
        <f>SUMIFS($R$3:$R$92,$B$3:$B$92,"=width5bin",$J$3:$J$92,"&lt;=6")</f>
        <v>0</v>
      </c>
      <c r="P45" s="2">
        <f>SUMIFS($R$3:$R$92,$B$3:$B$92,"=width5bin",$J$3:$J$92,"&gt;=7",$J$3:$J$92,"&lt;=75")</f>
        <v>7</v>
      </c>
      <c r="Q45" s="2">
        <f>SUMIFS($R$3:$R$92,$B$3:$B$92,"=width5bin",$J$3:$J$92,"&gt;75",$J$3:$J$92,"&lt;=90")</f>
        <v>2</v>
      </c>
      <c r="R45">
        <v>1</v>
      </c>
    </row>
    <row r="46" spans="1:18">
      <c r="A46">
        <v>44</v>
      </c>
      <c r="B46" t="s">
        <v>40</v>
      </c>
      <c r="C46" t="s">
        <v>35</v>
      </c>
      <c r="E46">
        <v>41</v>
      </c>
      <c r="F46">
        <v>47</v>
      </c>
      <c r="G46">
        <v>41</v>
      </c>
      <c r="I46">
        <v>36</v>
      </c>
      <c r="J46">
        <v>55</v>
      </c>
      <c r="K46">
        <v>37</v>
      </c>
      <c r="M46" s="14"/>
      <c r="N46" s="5" t="s">
        <v>31</v>
      </c>
      <c r="O46" s="4">
        <f>SUMIFS($R$3:$R$92,$B$3:$B$92,"=freq3bin",$J$3:$J$92,"&lt;=6")</f>
        <v>0</v>
      </c>
      <c r="P46" s="4">
        <f>SUMIFS($R$3:$R$92,$B$3:$B$92,"=freq3bin",$J$3:$J$92,"&gt;=7",$J$3:$J$92,"&lt;=75")</f>
        <v>5</v>
      </c>
      <c r="Q46" s="4">
        <f>SUMIFS($R$3:$R$92,$B$3:$B$92,"=freq3bin",$J$3:$J$92,"&gt;75",$J$3:$J$92,"&lt;=90")</f>
        <v>4</v>
      </c>
      <c r="R46">
        <v>1</v>
      </c>
    </row>
    <row r="47" spans="1:18">
      <c r="A47">
        <v>45</v>
      </c>
      <c r="B47" t="s">
        <v>40</v>
      </c>
      <c r="C47" t="s">
        <v>36</v>
      </c>
      <c r="E47">
        <v>49</v>
      </c>
      <c r="F47">
        <v>35</v>
      </c>
      <c r="G47">
        <v>44</v>
      </c>
      <c r="I47">
        <v>44</v>
      </c>
      <c r="J47">
        <v>43</v>
      </c>
      <c r="K47">
        <v>51</v>
      </c>
      <c r="O47" s="1"/>
      <c r="P47" s="1"/>
      <c r="Q47" s="1"/>
      <c r="R47">
        <v>1</v>
      </c>
    </row>
    <row r="48" spans="1:18">
      <c r="A48">
        <v>46</v>
      </c>
      <c r="B48" t="s">
        <v>28</v>
      </c>
      <c r="C48" t="s">
        <v>41</v>
      </c>
      <c r="E48">
        <v>44</v>
      </c>
      <c r="F48">
        <v>26</v>
      </c>
      <c r="G48">
        <v>45</v>
      </c>
      <c r="I48">
        <v>45</v>
      </c>
      <c r="J48">
        <v>66</v>
      </c>
      <c r="K48">
        <v>40</v>
      </c>
      <c r="M48" s="15" t="s">
        <v>50</v>
      </c>
      <c r="N48" s="16"/>
      <c r="O48" s="16"/>
      <c r="P48" s="16"/>
      <c r="Q48" s="16"/>
      <c r="R48">
        <v>1</v>
      </c>
    </row>
    <row r="49" spans="1:18">
      <c r="A49">
        <v>47</v>
      </c>
      <c r="B49" t="s">
        <v>40</v>
      </c>
      <c r="C49" t="s">
        <v>37</v>
      </c>
      <c r="E49">
        <v>45</v>
      </c>
      <c r="F49">
        <v>27</v>
      </c>
      <c r="G49">
        <v>49</v>
      </c>
      <c r="I49">
        <v>55</v>
      </c>
      <c r="J49">
        <v>37</v>
      </c>
      <c r="K49">
        <v>41</v>
      </c>
      <c r="M49" s="17"/>
      <c r="N49" s="18"/>
      <c r="O49" s="2" t="s">
        <v>11</v>
      </c>
      <c r="P49" s="3" t="s">
        <v>12</v>
      </c>
      <c r="Q49" s="3" t="s">
        <v>13</v>
      </c>
      <c r="R49">
        <v>1</v>
      </c>
    </row>
    <row r="50" spans="1:18">
      <c r="A50">
        <v>48</v>
      </c>
      <c r="B50" t="s">
        <v>25</v>
      </c>
      <c r="C50" t="s">
        <v>41</v>
      </c>
      <c r="E50">
        <v>63</v>
      </c>
      <c r="F50">
        <v>49</v>
      </c>
      <c r="G50">
        <v>35</v>
      </c>
      <c r="I50">
        <v>40</v>
      </c>
      <c r="J50">
        <v>49</v>
      </c>
      <c r="K50">
        <v>55</v>
      </c>
      <c r="M50" s="19"/>
      <c r="N50" s="20"/>
      <c r="O50" s="2" t="s">
        <v>14</v>
      </c>
      <c r="P50" s="3" t="s">
        <v>15</v>
      </c>
      <c r="Q50" s="3" t="s">
        <v>16</v>
      </c>
      <c r="R50">
        <v>1</v>
      </c>
    </row>
    <row r="51" spans="1:18">
      <c r="A51">
        <v>49</v>
      </c>
      <c r="B51" t="s">
        <v>30</v>
      </c>
      <c r="C51" t="s">
        <v>21</v>
      </c>
      <c r="E51">
        <v>35</v>
      </c>
      <c r="F51">
        <v>66</v>
      </c>
      <c r="G51">
        <v>55</v>
      </c>
      <c r="I51">
        <v>41</v>
      </c>
      <c r="J51">
        <v>60</v>
      </c>
      <c r="K51">
        <v>35</v>
      </c>
      <c r="M51" s="9" t="s">
        <v>23</v>
      </c>
      <c r="N51" s="3" t="s">
        <v>35</v>
      </c>
      <c r="O51" s="6">
        <f>SUMIFS($R$3:$R$92,$C$3:$C$92,"=CART (yes)",$K$3:$K$92,"&lt;=6")</f>
        <v>3</v>
      </c>
      <c r="P51" s="6">
        <f>SUMIFS($R$3:$R$92,$C$3:$C$92,"=CART (yes)",$K$3:$K$92,"&gt;=7",$K$3:$K$92,"&lt;=75")</f>
        <v>6</v>
      </c>
      <c r="Q51" s="6">
        <f>SUMIFS($R$3:$R$92,$C$3:$C$92,"=CART (yes)",$K$3:$K$92,"&gt;75",$K$3:$K$92,"&lt;=90")</f>
        <v>0</v>
      </c>
      <c r="R51">
        <v>1</v>
      </c>
    </row>
    <row r="52" spans="1:18">
      <c r="A52">
        <v>50</v>
      </c>
      <c r="B52" t="s">
        <v>30</v>
      </c>
      <c r="C52" t="s">
        <v>38</v>
      </c>
      <c r="E52">
        <v>50</v>
      </c>
      <c r="F52">
        <v>71</v>
      </c>
      <c r="G52">
        <v>50</v>
      </c>
      <c r="I52">
        <v>35</v>
      </c>
      <c r="J52">
        <v>61</v>
      </c>
      <c r="K52">
        <v>58</v>
      </c>
      <c r="M52" s="10"/>
      <c r="N52" s="2" t="s">
        <v>36</v>
      </c>
      <c r="O52" s="2">
        <f>SUMIFS($R$3:$R$92,$C$3:$C$92,"=CART (no)",$K$3:$K$92,"&lt;=6")</f>
        <v>3</v>
      </c>
      <c r="P52" s="2">
        <f>SUMIFS($R$3:$R$92,$C$3:$C$92,"=CART (no)",$K$3:$K$92,"&gt;=7",$K$3:$K$92,"&lt;=75")</f>
        <v>7</v>
      </c>
      <c r="Q52" s="2">
        <f>SUMIFS($R$3:$R$92,$C$3:$C$92,"=CART (no)",$K$3:$K$92,"&gt;75",$K$3:$K$92,"&lt;=90")</f>
        <v>0</v>
      </c>
      <c r="R52">
        <v>1</v>
      </c>
    </row>
    <row r="53" spans="1:18">
      <c r="A53">
        <v>51</v>
      </c>
      <c r="B53" t="s">
        <v>25</v>
      </c>
      <c r="C53" t="s">
        <v>42</v>
      </c>
      <c r="E53">
        <v>55</v>
      </c>
      <c r="F53">
        <v>55</v>
      </c>
      <c r="G53">
        <v>66</v>
      </c>
      <c r="I53">
        <v>59</v>
      </c>
      <c r="J53">
        <v>47</v>
      </c>
      <c r="K53">
        <v>49</v>
      </c>
      <c r="M53" s="10"/>
      <c r="N53" s="7" t="s">
        <v>37</v>
      </c>
      <c r="O53" s="7">
        <f>SUMIFS($R$3:$R$92,$C$3:$C$92,"=ABE0-5NN",$K$3:$K$92,"&lt;=6")</f>
        <v>0</v>
      </c>
      <c r="P53" s="7">
        <f>SUMIFS($R$3:$R$92,$C$3:$C$92,"=ABE0-5NN",$K$3:$K$92,"&gt;=7",$K$3:$K$92,"&lt;=75")</f>
        <v>9</v>
      </c>
      <c r="Q53" s="7">
        <f>SUMIFS($R$3:$R$92,$C$3:$C$92,"=ABE0-5NN",$K$3:$K$92,"&gt;75",$K$3:$K$92,"&lt;=90")</f>
        <v>0</v>
      </c>
      <c r="R53">
        <v>1</v>
      </c>
    </row>
    <row r="54" spans="1:18">
      <c r="A54">
        <v>52</v>
      </c>
      <c r="B54" t="s">
        <v>30</v>
      </c>
      <c r="C54" t="s">
        <v>43</v>
      </c>
      <c r="E54">
        <v>43</v>
      </c>
      <c r="F54">
        <v>54</v>
      </c>
      <c r="G54">
        <v>71</v>
      </c>
      <c r="I54">
        <v>63</v>
      </c>
      <c r="J54">
        <v>52</v>
      </c>
      <c r="K54">
        <v>47</v>
      </c>
      <c r="M54" s="10"/>
      <c r="N54" s="7" t="s">
        <v>38</v>
      </c>
      <c r="O54" s="7">
        <f>SUMIFS($R$3:$R$92,$C$3:$C$92,"=ABE0-1NN",$K$3:$K$92,"&lt;=6")</f>
        <v>0</v>
      </c>
      <c r="P54" s="7">
        <f>SUMIFS($R$3:$R$92,$C$3:$C$92,"=ABE0-1NN",$K$3:$K$92,"&gt;=7",$K$3:$K$92,"&lt;=75")</f>
        <v>9</v>
      </c>
      <c r="Q54" s="7">
        <f>SUMIFS($R$3:$R$92,$C$3:$C$92,"=ABE0-1NN",$K$3:$K$92,"&gt;75",$K$3:$K$92,"&lt;=90")</f>
        <v>0</v>
      </c>
      <c r="R54">
        <v>1</v>
      </c>
    </row>
    <row r="55" spans="1:18">
      <c r="A55">
        <v>53</v>
      </c>
      <c r="B55" t="s">
        <v>24</v>
      </c>
      <c r="C55" t="s">
        <v>44</v>
      </c>
      <c r="E55">
        <v>59</v>
      </c>
      <c r="F55">
        <v>50</v>
      </c>
      <c r="G55">
        <v>43</v>
      </c>
      <c r="I55">
        <v>47</v>
      </c>
      <c r="J55">
        <v>42</v>
      </c>
      <c r="K55">
        <v>54</v>
      </c>
      <c r="M55" s="10"/>
      <c r="N55" s="7" t="s">
        <v>18</v>
      </c>
      <c r="O55" s="7">
        <f>SUMIFS($R$3:$R$92,$C$3:$C$92,"=PCR",$K$3:$K$92,"&lt;=6")</f>
        <v>0</v>
      </c>
      <c r="P55" s="7">
        <f>SUMIFS($R$3:$R$92,$C$3:$C$92,"=PCR",$K$3:$K$92,"&gt;=7",$K$3:$K$92,"&lt;=75")</f>
        <v>8</v>
      </c>
      <c r="Q55" s="7">
        <f>SUMIFS($R$3:$R$92,$C$3:$C$92,"=PCR",$K$3:$K$92,"&gt;75",$K$3:$K$92,"&lt;=90")</f>
        <v>1</v>
      </c>
      <c r="R55">
        <v>1</v>
      </c>
    </row>
    <row r="56" spans="1:18">
      <c r="A56">
        <v>54</v>
      </c>
      <c r="B56" t="s">
        <v>27</v>
      </c>
      <c r="C56" t="s">
        <v>45</v>
      </c>
      <c r="E56">
        <v>71</v>
      </c>
      <c r="F56">
        <v>43</v>
      </c>
      <c r="G56">
        <v>63</v>
      </c>
      <c r="I56">
        <v>49</v>
      </c>
      <c r="J56">
        <v>51</v>
      </c>
      <c r="K56">
        <v>59</v>
      </c>
      <c r="M56" s="10"/>
      <c r="N56" s="7" t="s">
        <v>19</v>
      </c>
      <c r="O56" s="7">
        <f>SUMIFS($R$3:$R$92,$C$3:$C$92,"=PLSR",$K$3:$K$92,"&lt;=6")</f>
        <v>0</v>
      </c>
      <c r="P56" s="7">
        <f>SUMIFS($R$3:$R$92,$C$3:$C$92,"=PLSR",$K$3:$K$92,"&gt;=7",$K$3:$K$92,"&lt;=75")</f>
        <v>7</v>
      </c>
      <c r="Q56" s="7">
        <f>SUMIFS($R$3:$R$92,$C$3:$C$92,"=PLSR",$K$3:$K$92,"&gt;75",$K$3:$K$92,"&lt;=90")</f>
        <v>2</v>
      </c>
      <c r="R56">
        <v>1</v>
      </c>
    </row>
    <row r="57" spans="1:18">
      <c r="A57">
        <v>55</v>
      </c>
      <c r="B57" t="s">
        <v>29</v>
      </c>
      <c r="C57" t="s">
        <v>38</v>
      </c>
      <c r="E57">
        <v>66</v>
      </c>
      <c r="F57">
        <v>72</v>
      </c>
      <c r="G57">
        <v>54</v>
      </c>
      <c r="I57">
        <v>52</v>
      </c>
      <c r="J57">
        <v>50</v>
      </c>
      <c r="K57">
        <v>43</v>
      </c>
      <c r="M57" s="10"/>
      <c r="N57" s="2" t="s">
        <v>20</v>
      </c>
      <c r="O57" s="2">
        <f>SUMIFS($R$3:$R$92,$C$3:$C$92,"=LReg",$K$3:$K$92,"&lt;=6")</f>
        <v>0</v>
      </c>
      <c r="P57" s="2">
        <f>SUMIFS($R$3:$R$92,$C$3:$C$92,"=LReg",$K$3:$K$92,"&gt;=7",$K$3:$K$92,"&lt;=75")</f>
        <v>4</v>
      </c>
      <c r="Q57" s="2">
        <f>SUMIFS($R$3:$R$92,$C$3:$C$92,"=LReg",$K$3:$K$92,"&gt;75",$K$3:$K$92,"&lt;=90")</f>
        <v>4</v>
      </c>
      <c r="R57">
        <v>1</v>
      </c>
    </row>
    <row r="58" spans="1:18">
      <c r="A58">
        <v>56</v>
      </c>
      <c r="B58" t="s">
        <v>21</v>
      </c>
      <c r="C58" t="s">
        <v>41</v>
      </c>
      <c r="E58">
        <v>72</v>
      </c>
      <c r="F58">
        <v>67</v>
      </c>
      <c r="G58">
        <v>72</v>
      </c>
      <c r="I58">
        <v>46</v>
      </c>
      <c r="J58">
        <v>59</v>
      </c>
      <c r="K58">
        <v>52</v>
      </c>
      <c r="M58" s="10"/>
      <c r="N58" s="2" t="s">
        <v>21</v>
      </c>
      <c r="O58" s="2">
        <f>SUMIFS($R$3:$R$92,$C$3:$C$92,"=SWR",$K$3:$K$92,"&lt;=6")</f>
        <v>0</v>
      </c>
      <c r="P58" s="2">
        <f>SUMIFS($R$3:$R$92,$C$3:$C$92,"=SWR",$K$3:$K$92,"&gt;=7",$K$3:$K$92,"&lt;=75")</f>
        <v>9</v>
      </c>
      <c r="Q58" s="2">
        <f>SUMIFS($R$3:$R$92,$C$3:$C$92,"=SWR",$K$3:$K$92,"&gt;75",$K$3:$K$92,"&lt;=90")</f>
        <v>1</v>
      </c>
      <c r="R58">
        <v>1</v>
      </c>
    </row>
    <row r="59" spans="1:18">
      <c r="A59">
        <v>57</v>
      </c>
      <c r="B59" t="s">
        <v>21</v>
      </c>
      <c r="C59" t="s">
        <v>39</v>
      </c>
      <c r="E59">
        <v>67</v>
      </c>
      <c r="F59">
        <v>63</v>
      </c>
      <c r="G59">
        <v>67</v>
      </c>
      <c r="I59">
        <v>48</v>
      </c>
      <c r="J59">
        <v>57</v>
      </c>
      <c r="K59">
        <v>66</v>
      </c>
      <c r="M59" s="11"/>
      <c r="N59" s="4" t="s">
        <v>22</v>
      </c>
      <c r="O59" s="4">
        <f>SUMIFS($R$3:$R$92,$C$3:$C$92,"=NNet",$K$3:$K$92,"&lt;=6")</f>
        <v>0</v>
      </c>
      <c r="P59" s="4">
        <f>SUMIFS($R$3:$R$92,$C$3:$C$92,"=NNet",$K$3:$K$92,"&gt;=7",$K$3:$K$92,"&lt;=75")</f>
        <v>3</v>
      </c>
      <c r="Q59" s="4">
        <f>SUMIFS($R$3:$R$92,$C$3:$C$92,"=NNet",$K$3:$K$92,"&gt;75",$K$3:$K$92,"&lt;=90")</f>
        <v>6</v>
      </c>
      <c r="R59">
        <v>1</v>
      </c>
    </row>
    <row r="60" spans="1:18">
      <c r="A60">
        <v>58</v>
      </c>
      <c r="B60" t="s">
        <v>27</v>
      </c>
      <c r="C60" t="s">
        <v>42</v>
      </c>
      <c r="E60">
        <v>60</v>
      </c>
      <c r="F60">
        <v>70</v>
      </c>
      <c r="G60">
        <v>60</v>
      </c>
      <c r="I60">
        <v>53</v>
      </c>
      <c r="J60">
        <v>53</v>
      </c>
      <c r="K60">
        <v>63</v>
      </c>
      <c r="M60" s="12" t="s">
        <v>32</v>
      </c>
      <c r="N60" s="3" t="s">
        <v>21</v>
      </c>
      <c r="O60" s="2">
        <f>SUMIFS($R$3:$R$92,$B$3:$B$92,"=SWR",$K$3:$K$92,"&lt;=6")</f>
        <v>1</v>
      </c>
      <c r="P60" s="2">
        <f>SUMIFS($R$3:$R$92,$B$3:$B$92,"=SWR",$K$3:$K$92,"&gt;=7",$K$3:$K$92,"&lt;=75")</f>
        <v>8</v>
      </c>
      <c r="Q60" s="2">
        <f>SUMIFS($R$3:$R$92,$B$3:$B$92,"=SWR",$K$3:$K$92,"&gt;75",$K$3:$K$92,"&lt;=90")</f>
        <v>0</v>
      </c>
      <c r="R60">
        <v>1</v>
      </c>
    </row>
    <row r="61" spans="1:18">
      <c r="A61">
        <v>59</v>
      </c>
      <c r="B61" t="s">
        <v>31</v>
      </c>
      <c r="C61" t="s">
        <v>46</v>
      </c>
      <c r="E61">
        <v>61</v>
      </c>
      <c r="F61">
        <v>68</v>
      </c>
      <c r="G61">
        <v>61</v>
      </c>
      <c r="I61">
        <v>54</v>
      </c>
      <c r="J61">
        <v>58</v>
      </c>
      <c r="K61">
        <v>53</v>
      </c>
      <c r="M61" s="13"/>
      <c r="N61" s="3" t="s">
        <v>24</v>
      </c>
      <c r="O61" s="2">
        <f>SUMIFS($R$3:$R$92,$B$3:$B$92,"=SFS",$K$3:$K$92,"&lt;=6")</f>
        <v>2</v>
      </c>
      <c r="P61" s="2">
        <f>SUMIFS($R$3:$R$92,$B$3:$B$92,"=SFS",$K$3:$K$92,"&gt;=7",$K$3:$K$92,"&lt;=75")</f>
        <v>7</v>
      </c>
      <c r="Q61" s="2">
        <f>SUMIFS($R$3:$R$92,$B$3:$B$92,"=SFS",$K$3:$K$92,"&gt;75",$K$3:$K$92,"&lt;=90")</f>
        <v>0</v>
      </c>
      <c r="R61">
        <v>1</v>
      </c>
    </row>
    <row r="62" spans="1:18">
      <c r="A62">
        <v>60</v>
      </c>
      <c r="B62" t="s">
        <v>31</v>
      </c>
      <c r="C62" t="s">
        <v>47</v>
      </c>
      <c r="E62">
        <v>54</v>
      </c>
      <c r="F62">
        <v>65</v>
      </c>
      <c r="G62">
        <v>68</v>
      </c>
      <c r="I62">
        <v>64</v>
      </c>
      <c r="J62">
        <v>67</v>
      </c>
      <c r="K62">
        <v>50</v>
      </c>
      <c r="M62" s="13"/>
      <c r="N62" s="8" t="s">
        <v>25</v>
      </c>
      <c r="O62" s="7">
        <f>SUMIFS($R$3:$R$92,$B$3:$B$92,"=none",$K$3:$K$92,"&lt;=6")</f>
        <v>1</v>
      </c>
      <c r="P62" s="7">
        <f>SUMIFS($R$3:$R$92,$B$3:$B$92,"=none",$K$3:$K$92,"&gt;=7",$K$3:$K$92,"&lt;=75")</f>
        <v>8</v>
      </c>
      <c r="Q62" s="7">
        <f>SUMIFS($R$3:$R$92,$B$3:$B$92,"=none",$K$3:$K$92,"&gt;75",$K$3:$K$92,"&lt;=90")</f>
        <v>0</v>
      </c>
      <c r="R62">
        <v>1</v>
      </c>
    </row>
    <row r="63" spans="1:18">
      <c r="A63">
        <v>61</v>
      </c>
      <c r="B63" t="s">
        <v>31</v>
      </c>
      <c r="C63" t="s">
        <v>36</v>
      </c>
      <c r="E63">
        <v>68</v>
      </c>
      <c r="F63">
        <v>60</v>
      </c>
      <c r="G63">
        <v>59</v>
      </c>
      <c r="I63">
        <v>56</v>
      </c>
      <c r="J63">
        <v>65</v>
      </c>
      <c r="K63">
        <v>46</v>
      </c>
      <c r="M63" s="13"/>
      <c r="N63" s="8" t="s">
        <v>26</v>
      </c>
      <c r="O63" s="7">
        <f>SUMIFS($R$3:$R$92,$B$3:$B$92,"=log",$K$3:$K$92,"&lt;=6")</f>
        <v>2</v>
      </c>
      <c r="P63" s="7">
        <f>SUMIFS($R$3:$R$92,$B$3:$B$92,"=log",$K$3:$K$92,"&gt;=7",$K$3:$K$92,"&lt;=75")</f>
        <v>6</v>
      </c>
      <c r="Q63" s="7">
        <f>SUMIFS($R$3:$R$92,$B$3:$B$92,"=log",$K$3:$K$92,"&gt;75",$K$3:$K$92,"&lt;=90")</f>
        <v>1</v>
      </c>
      <c r="R63">
        <v>1</v>
      </c>
    </row>
    <row r="64" spans="1:18">
      <c r="A64">
        <v>62</v>
      </c>
      <c r="B64" t="s">
        <v>28</v>
      </c>
      <c r="C64" t="s">
        <v>38</v>
      </c>
      <c r="E64">
        <v>69</v>
      </c>
      <c r="F64">
        <v>61</v>
      </c>
      <c r="G64">
        <v>65</v>
      </c>
      <c r="I64">
        <v>43</v>
      </c>
      <c r="J64">
        <v>63</v>
      </c>
      <c r="K64">
        <v>48</v>
      </c>
      <c r="M64" s="13"/>
      <c r="N64" s="8" t="s">
        <v>27</v>
      </c>
      <c r="O64" s="7">
        <f>SUMIFS($R$3:$R$92,$B$3:$B$92,"=norm",$K$3:$K$92,"&lt;=6")</f>
        <v>0</v>
      </c>
      <c r="P64" s="7">
        <f>SUMIFS($R$3:$R$92,$B$3:$B$92,"=norm",$K$3:$K$92,"&gt;=7",$K$3:$K$92,"&lt;=75")</f>
        <v>7</v>
      </c>
      <c r="Q64" s="7">
        <f>SUMIFS($R$3:$R$92,$B$3:$B$92,"=norm",$K$3:$K$92,"&gt;75",$K$3:$K$92,"&lt;=90")</f>
        <v>2</v>
      </c>
      <c r="R64">
        <v>1</v>
      </c>
    </row>
    <row r="65" spans="1:18">
      <c r="A65">
        <v>63</v>
      </c>
      <c r="B65" t="s">
        <v>40</v>
      </c>
      <c r="C65" t="s">
        <v>21</v>
      </c>
      <c r="E65">
        <v>65</v>
      </c>
      <c r="F65">
        <v>73</v>
      </c>
      <c r="G65">
        <v>70</v>
      </c>
      <c r="I65">
        <v>65</v>
      </c>
      <c r="J65">
        <v>46</v>
      </c>
      <c r="K65">
        <v>65</v>
      </c>
      <c r="M65" s="13"/>
      <c r="N65" s="8" t="s">
        <v>28</v>
      </c>
      <c r="O65" s="7">
        <f>SUMIFS($R$3:$R$92,$B$3:$B$92,"=PCA",$K$3:$K$92,"&lt;=6")</f>
        <v>0</v>
      </c>
      <c r="P65" s="7">
        <f>SUMIFS($R$3:$R$92,$B$3:$B$92,"=PCA",$K$3:$K$92,"&gt;=7",$K$3:$K$92,"&lt;=75")</f>
        <v>8</v>
      </c>
      <c r="Q65" s="7">
        <f>SUMIFS($R$3:$R$92,$B$3:$B$92,"=PCA",$K$3:$K$92,"&gt;75",$K$3:$K$92,"&lt;=90")</f>
        <v>1</v>
      </c>
      <c r="R65">
        <v>1</v>
      </c>
    </row>
    <row r="66" spans="1:18">
      <c r="A66">
        <v>64</v>
      </c>
      <c r="B66" t="s">
        <v>30</v>
      </c>
      <c r="C66" t="s">
        <v>19</v>
      </c>
      <c r="E66">
        <v>56</v>
      </c>
      <c r="F66">
        <v>64</v>
      </c>
      <c r="G66">
        <v>64</v>
      </c>
      <c r="I66">
        <v>50</v>
      </c>
      <c r="J66">
        <v>48</v>
      </c>
      <c r="K66">
        <v>56</v>
      </c>
      <c r="M66" s="13"/>
      <c r="N66" s="3" t="s">
        <v>29</v>
      </c>
      <c r="O66" s="2">
        <f>SUMIFS($R$3:$R$92,$B$3:$B$92,"=freq5bin",$K$3:$K$92,"&lt;=6")</f>
        <v>0</v>
      </c>
      <c r="P66" s="2">
        <f>SUMIFS($R$3:$R$92,$B$3:$B$92,"=freq5bin",$K$3:$K$92,"&gt;=7",$K$3:$K$92,"&lt;=75")</f>
        <v>6</v>
      </c>
      <c r="Q66" s="2">
        <f>SUMIFS($R$3:$R$92,$B$3:$B$92,"=freq5bin",$K$3:$K$92,"&gt;75",$K$3:$K$92,"&lt;=90")</f>
        <v>3</v>
      </c>
      <c r="R66">
        <v>1</v>
      </c>
    </row>
    <row r="67" spans="1:18">
      <c r="A67">
        <v>65</v>
      </c>
      <c r="B67" t="s">
        <v>26</v>
      </c>
      <c r="C67" t="s">
        <v>21</v>
      </c>
      <c r="E67">
        <v>62</v>
      </c>
      <c r="F67">
        <v>62</v>
      </c>
      <c r="G67">
        <v>62</v>
      </c>
      <c r="I67">
        <v>66</v>
      </c>
      <c r="J67">
        <v>56</v>
      </c>
      <c r="K67">
        <v>64</v>
      </c>
      <c r="M67" s="13"/>
      <c r="N67" s="3" t="s">
        <v>40</v>
      </c>
      <c r="O67" s="2">
        <f>SUMIFS($R$3:$R$92,$B$3:$B$92,"=width3bin",$K$3:$K$92,"&lt;=6")</f>
        <v>0</v>
      </c>
      <c r="P67" s="2">
        <f>SUMIFS($R$3:$R$92,$B$3:$B$92,"=width3bin",$K$3:$K$92,"&gt;=7",$K$3:$K$92,"&lt;=75")</f>
        <v>8</v>
      </c>
      <c r="Q67" s="2">
        <f>SUMIFS($R$3:$R$92,$B$3:$B$92,"=width3bin",$K$3:$K$92,"&gt;75",$K$3:$K$92,"&lt;=90")</f>
        <v>1</v>
      </c>
      <c r="R67">
        <v>1</v>
      </c>
    </row>
    <row r="68" spans="1:18">
      <c r="A68">
        <v>66</v>
      </c>
      <c r="B68" t="s">
        <v>26</v>
      </c>
      <c r="C68" t="s">
        <v>18</v>
      </c>
      <c r="E68">
        <v>64</v>
      </c>
      <c r="F68">
        <v>59</v>
      </c>
      <c r="G68">
        <v>73</v>
      </c>
      <c r="I68">
        <v>68</v>
      </c>
      <c r="J68">
        <v>64</v>
      </c>
      <c r="K68">
        <v>67</v>
      </c>
      <c r="M68" s="13"/>
      <c r="N68" s="3" t="s">
        <v>30</v>
      </c>
      <c r="O68" s="2">
        <f>SUMIFS($R$3:$R$92,$B$3:$B$92,"=width5bin",$K$3:$K$92,"&lt;=6")</f>
        <v>0</v>
      </c>
      <c r="P68" s="2">
        <f>SUMIFS($R$3:$R$92,$B$3:$B$92,"=width5bin",$K$3:$K$92,"&gt;=7",$K$3:$K$92,"&lt;=75")</f>
        <v>7</v>
      </c>
      <c r="Q68" s="2">
        <f>SUMIFS($R$3:$R$92,$B$3:$B$92,"=width5bin",$K$3:$K$92,"&gt;75",$K$3:$K$92,"&lt;=90")</f>
        <v>2</v>
      </c>
      <c r="R68">
        <v>1</v>
      </c>
    </row>
    <row r="69" spans="1:18">
      <c r="A69">
        <v>67</v>
      </c>
      <c r="B69" t="s">
        <v>26</v>
      </c>
      <c r="C69" t="s">
        <v>19</v>
      </c>
      <c r="E69">
        <v>70</v>
      </c>
      <c r="F69">
        <v>56</v>
      </c>
      <c r="G69">
        <v>56</v>
      </c>
      <c r="I69">
        <v>67</v>
      </c>
      <c r="J69">
        <v>70</v>
      </c>
      <c r="K69">
        <v>70</v>
      </c>
      <c r="M69" s="14"/>
      <c r="N69" s="5" t="s">
        <v>31</v>
      </c>
      <c r="O69" s="4">
        <f>SUMIFS($R$3:$R$92,$B$3:$B$92,"=freq3bin",$K$3:$K$92,"&lt;=6")</f>
        <v>0</v>
      </c>
      <c r="P69" s="4">
        <f>SUMIFS($R$3:$R$92,$B$3:$B$92,"=freq3bin",$K$3:$K$92,"&gt;=7",$K$3:$K$92,"&lt;=75")</f>
        <v>4</v>
      </c>
      <c r="Q69" s="4">
        <f>SUMIFS($R$3:$R$92,$B$3:$B$92,"=freq3bin",$K$3:$K$92,"&gt;75",$K$3:$K$92,"&lt;=90")</f>
        <v>5</v>
      </c>
      <c r="R69">
        <v>1</v>
      </c>
    </row>
    <row r="70" spans="1:18">
      <c r="A70">
        <v>68</v>
      </c>
      <c r="B70" t="s">
        <v>40</v>
      </c>
      <c r="C70" t="s">
        <v>19</v>
      </c>
      <c r="E70">
        <v>51</v>
      </c>
      <c r="F70">
        <v>53</v>
      </c>
      <c r="G70">
        <v>69</v>
      </c>
      <c r="I70">
        <v>79</v>
      </c>
      <c r="J70">
        <v>62</v>
      </c>
      <c r="K70">
        <v>62</v>
      </c>
      <c r="O70" s="1"/>
      <c r="P70" s="1"/>
      <c r="Q70" s="1"/>
      <c r="R70">
        <v>1</v>
      </c>
    </row>
    <row r="71" spans="1:18">
      <c r="A71">
        <v>69</v>
      </c>
      <c r="B71" t="s">
        <v>40</v>
      </c>
      <c r="C71" t="s">
        <v>38</v>
      </c>
      <c r="E71">
        <v>53</v>
      </c>
      <c r="F71">
        <v>69</v>
      </c>
      <c r="G71">
        <v>53</v>
      </c>
      <c r="I71">
        <v>69</v>
      </c>
      <c r="J71">
        <v>71</v>
      </c>
      <c r="K71">
        <v>71</v>
      </c>
      <c r="O71" s="1"/>
      <c r="P71" s="1"/>
      <c r="Q71" s="1"/>
      <c r="R71">
        <v>1</v>
      </c>
    </row>
    <row r="72" spans="1:18">
      <c r="A72">
        <v>70</v>
      </c>
      <c r="B72" t="s">
        <v>30</v>
      </c>
      <c r="C72" t="s">
        <v>18</v>
      </c>
      <c r="E72">
        <v>73</v>
      </c>
      <c r="F72">
        <v>46</v>
      </c>
      <c r="G72">
        <v>46</v>
      </c>
      <c r="I72">
        <v>70</v>
      </c>
      <c r="J72">
        <v>68</v>
      </c>
      <c r="K72">
        <v>68</v>
      </c>
      <c r="O72" s="1"/>
      <c r="P72" s="1"/>
      <c r="Q72" s="1"/>
      <c r="R72">
        <v>1</v>
      </c>
    </row>
    <row r="73" spans="1:18">
      <c r="A73">
        <v>71</v>
      </c>
      <c r="B73" t="s">
        <v>27</v>
      </c>
      <c r="C73" t="s">
        <v>48</v>
      </c>
      <c r="E73">
        <v>58</v>
      </c>
      <c r="F73">
        <v>48</v>
      </c>
      <c r="G73">
        <v>48</v>
      </c>
      <c r="I73">
        <v>72</v>
      </c>
      <c r="J73">
        <v>79</v>
      </c>
      <c r="K73">
        <v>79</v>
      </c>
      <c r="O73" s="1"/>
      <c r="P73" s="1"/>
      <c r="Q73" s="1"/>
      <c r="R73">
        <v>1</v>
      </c>
    </row>
    <row r="74" spans="1:18">
      <c r="A74">
        <v>72</v>
      </c>
      <c r="B74" t="s">
        <v>40</v>
      </c>
      <c r="C74" t="s">
        <v>18</v>
      </c>
      <c r="E74">
        <v>46</v>
      </c>
      <c r="F74">
        <v>76</v>
      </c>
      <c r="G74">
        <v>51</v>
      </c>
      <c r="I74">
        <v>62</v>
      </c>
      <c r="J74">
        <v>72</v>
      </c>
      <c r="K74">
        <v>72</v>
      </c>
      <c r="O74" s="1"/>
      <c r="P74" s="1"/>
      <c r="Q74" s="1"/>
      <c r="R74">
        <v>1</v>
      </c>
    </row>
    <row r="75" spans="1:18">
      <c r="A75">
        <v>73</v>
      </c>
      <c r="B75" t="s">
        <v>29</v>
      </c>
      <c r="C75" t="s">
        <v>18</v>
      </c>
      <c r="E75">
        <v>48</v>
      </c>
      <c r="F75">
        <v>79</v>
      </c>
      <c r="G75">
        <v>76</v>
      </c>
      <c r="I75">
        <v>74</v>
      </c>
      <c r="J75">
        <v>74</v>
      </c>
      <c r="K75">
        <v>74</v>
      </c>
      <c r="O75" s="1"/>
      <c r="P75" s="1"/>
      <c r="Q75" s="1"/>
      <c r="R75">
        <v>1</v>
      </c>
    </row>
    <row r="76" spans="1:18">
      <c r="A76">
        <v>74</v>
      </c>
      <c r="B76" t="s">
        <v>29</v>
      </c>
      <c r="C76" t="s">
        <v>21</v>
      </c>
      <c r="E76">
        <v>80</v>
      </c>
      <c r="F76">
        <v>74</v>
      </c>
      <c r="G76">
        <v>79</v>
      </c>
      <c r="I76">
        <v>77</v>
      </c>
      <c r="J76">
        <v>73</v>
      </c>
      <c r="K76">
        <v>73</v>
      </c>
      <c r="O76" s="1"/>
      <c r="P76" s="1"/>
      <c r="Q76" s="1"/>
      <c r="R76">
        <v>1</v>
      </c>
    </row>
    <row r="77" spans="1:18">
      <c r="A77">
        <v>75</v>
      </c>
      <c r="B77" t="s">
        <v>40</v>
      </c>
      <c r="C77" t="s">
        <v>39</v>
      </c>
      <c r="E77">
        <v>79</v>
      </c>
      <c r="F77">
        <v>51</v>
      </c>
      <c r="G77">
        <v>58</v>
      </c>
      <c r="I77">
        <v>71</v>
      </c>
      <c r="J77">
        <v>78</v>
      </c>
      <c r="K77">
        <v>69</v>
      </c>
      <c r="O77" s="1"/>
      <c r="P77" s="1"/>
      <c r="Q77" s="1"/>
      <c r="R77">
        <v>1</v>
      </c>
    </row>
    <row r="78" spans="1:18">
      <c r="A78">
        <v>76</v>
      </c>
      <c r="B78" t="s">
        <v>31</v>
      </c>
      <c r="C78" t="s">
        <v>18</v>
      </c>
      <c r="E78">
        <v>75</v>
      </c>
      <c r="F78">
        <v>78</v>
      </c>
      <c r="G78">
        <v>74</v>
      </c>
      <c r="I78">
        <v>81</v>
      </c>
      <c r="J78">
        <v>69</v>
      </c>
      <c r="K78">
        <v>77</v>
      </c>
      <c r="O78" s="1"/>
      <c r="P78" s="1"/>
      <c r="Q78" s="1"/>
      <c r="R78">
        <v>1</v>
      </c>
    </row>
    <row r="79" spans="1:18">
      <c r="A79">
        <v>77</v>
      </c>
      <c r="B79" t="s">
        <v>30</v>
      </c>
      <c r="C79" t="s">
        <v>39</v>
      </c>
      <c r="E79">
        <v>76</v>
      </c>
      <c r="F79">
        <v>58</v>
      </c>
      <c r="G79">
        <v>78</v>
      </c>
      <c r="I79">
        <v>73</v>
      </c>
      <c r="J79">
        <v>76</v>
      </c>
      <c r="K79">
        <v>78</v>
      </c>
      <c r="O79" s="1"/>
      <c r="P79" s="1"/>
      <c r="Q79" s="1"/>
      <c r="R79">
        <v>1</v>
      </c>
    </row>
    <row r="80" spans="1:18">
      <c r="A80">
        <v>78</v>
      </c>
      <c r="B80" t="s">
        <v>31</v>
      </c>
      <c r="C80" t="s">
        <v>19</v>
      </c>
      <c r="E80">
        <v>74</v>
      </c>
      <c r="F80">
        <v>77</v>
      </c>
      <c r="G80">
        <v>77</v>
      </c>
      <c r="I80">
        <v>80</v>
      </c>
      <c r="J80">
        <v>77</v>
      </c>
      <c r="K80">
        <v>76</v>
      </c>
      <c r="O80" s="1"/>
      <c r="P80" s="1"/>
      <c r="Q80" s="1"/>
      <c r="R80">
        <v>1</v>
      </c>
    </row>
    <row r="81" spans="1:18">
      <c r="A81">
        <v>79</v>
      </c>
      <c r="B81" t="s">
        <v>29</v>
      </c>
      <c r="C81" t="s">
        <v>19</v>
      </c>
      <c r="E81">
        <v>83</v>
      </c>
      <c r="F81">
        <v>81</v>
      </c>
      <c r="G81">
        <v>81</v>
      </c>
      <c r="I81">
        <v>78</v>
      </c>
      <c r="J81">
        <v>75</v>
      </c>
      <c r="K81">
        <v>80</v>
      </c>
      <c r="O81" s="1"/>
      <c r="P81" s="1"/>
      <c r="Q81" s="1"/>
      <c r="R81">
        <v>1</v>
      </c>
    </row>
    <row r="82" spans="1:18">
      <c r="A82">
        <v>80</v>
      </c>
      <c r="B82" t="s">
        <v>26</v>
      </c>
      <c r="C82" t="s">
        <v>39</v>
      </c>
      <c r="E82">
        <v>88</v>
      </c>
      <c r="F82">
        <v>83</v>
      </c>
      <c r="G82">
        <v>83</v>
      </c>
      <c r="I82">
        <v>75</v>
      </c>
      <c r="J82">
        <v>80</v>
      </c>
      <c r="K82">
        <v>75</v>
      </c>
      <c r="O82" s="1"/>
      <c r="P82" s="1"/>
      <c r="Q82" s="1"/>
      <c r="R82">
        <v>1</v>
      </c>
    </row>
    <row r="83" spans="1:18">
      <c r="A83">
        <v>81</v>
      </c>
      <c r="B83" t="s">
        <v>31</v>
      </c>
      <c r="C83" t="s">
        <v>21</v>
      </c>
      <c r="E83">
        <v>84</v>
      </c>
      <c r="F83">
        <v>88</v>
      </c>
      <c r="G83">
        <v>88</v>
      </c>
      <c r="I83">
        <v>76</v>
      </c>
      <c r="J83">
        <v>81</v>
      </c>
      <c r="K83">
        <v>81</v>
      </c>
      <c r="O83" s="1"/>
      <c r="P83" s="1"/>
      <c r="Q83" s="1"/>
      <c r="R83">
        <v>1</v>
      </c>
    </row>
    <row r="84" spans="1:18">
      <c r="A84">
        <v>82</v>
      </c>
      <c r="B84" t="s">
        <v>29</v>
      </c>
      <c r="C84" t="s">
        <v>39</v>
      </c>
      <c r="E84">
        <v>85</v>
      </c>
      <c r="F84">
        <v>86</v>
      </c>
      <c r="G84">
        <v>86</v>
      </c>
      <c r="I84">
        <v>82</v>
      </c>
      <c r="J84">
        <v>83</v>
      </c>
      <c r="K84">
        <v>83</v>
      </c>
      <c r="O84" s="1"/>
      <c r="P84" s="1"/>
      <c r="Q84" s="1"/>
      <c r="R84">
        <v>1</v>
      </c>
    </row>
    <row r="85" spans="1:18">
      <c r="A85">
        <v>83</v>
      </c>
      <c r="B85" t="s">
        <v>30</v>
      </c>
      <c r="C85" t="s">
        <v>41</v>
      </c>
      <c r="E85">
        <v>86</v>
      </c>
      <c r="F85">
        <v>87</v>
      </c>
      <c r="G85">
        <v>87</v>
      </c>
      <c r="I85">
        <v>83</v>
      </c>
      <c r="J85">
        <v>88</v>
      </c>
      <c r="K85">
        <v>88</v>
      </c>
      <c r="O85" s="1"/>
      <c r="P85" s="1"/>
      <c r="Q85" s="1"/>
      <c r="R85">
        <v>1</v>
      </c>
    </row>
    <row r="86" spans="1:18">
      <c r="A86">
        <v>84</v>
      </c>
      <c r="B86" t="s">
        <v>27</v>
      </c>
      <c r="C86" t="s">
        <v>41</v>
      </c>
      <c r="E86">
        <v>87</v>
      </c>
      <c r="F86">
        <v>85</v>
      </c>
      <c r="G86">
        <v>85</v>
      </c>
      <c r="I86">
        <v>84</v>
      </c>
      <c r="J86">
        <v>84</v>
      </c>
      <c r="K86">
        <v>84</v>
      </c>
      <c r="O86" s="1"/>
      <c r="P86" s="1"/>
      <c r="Q86" s="1"/>
      <c r="R86">
        <v>1</v>
      </c>
    </row>
    <row r="87" spans="1:18">
      <c r="A87">
        <v>85</v>
      </c>
      <c r="B87" t="s">
        <v>40</v>
      </c>
      <c r="C87" t="s">
        <v>41</v>
      </c>
      <c r="E87">
        <v>81</v>
      </c>
      <c r="F87">
        <v>84</v>
      </c>
      <c r="G87">
        <v>84</v>
      </c>
      <c r="I87">
        <v>85</v>
      </c>
      <c r="J87">
        <v>86</v>
      </c>
      <c r="K87">
        <v>86</v>
      </c>
      <c r="O87" s="1"/>
      <c r="P87" s="1"/>
      <c r="Q87" s="1"/>
      <c r="R87">
        <v>1</v>
      </c>
    </row>
    <row r="88" spans="1:18">
      <c r="A88">
        <v>86</v>
      </c>
      <c r="B88" t="s">
        <v>26</v>
      </c>
      <c r="C88" t="s">
        <v>41</v>
      </c>
      <c r="E88">
        <v>78</v>
      </c>
      <c r="F88">
        <v>80</v>
      </c>
      <c r="G88">
        <v>80</v>
      </c>
      <c r="I88">
        <v>86</v>
      </c>
      <c r="J88">
        <v>87</v>
      </c>
      <c r="K88">
        <v>87</v>
      </c>
      <c r="O88" s="1"/>
      <c r="P88" s="1"/>
      <c r="Q88" s="1"/>
      <c r="R88">
        <v>1</v>
      </c>
    </row>
    <row r="89" spans="1:18">
      <c r="A89">
        <v>87</v>
      </c>
      <c r="B89" t="s">
        <v>31</v>
      </c>
      <c r="C89" t="s">
        <v>41</v>
      </c>
      <c r="E89">
        <v>77</v>
      </c>
      <c r="F89">
        <v>75</v>
      </c>
      <c r="G89">
        <v>75</v>
      </c>
      <c r="I89">
        <v>87</v>
      </c>
      <c r="J89">
        <v>85</v>
      </c>
      <c r="K89">
        <v>85</v>
      </c>
      <c r="O89" s="1"/>
      <c r="P89" s="1"/>
      <c r="Q89" s="1"/>
      <c r="R89">
        <v>1</v>
      </c>
    </row>
    <row r="90" spans="1:18">
      <c r="A90">
        <v>88</v>
      </c>
      <c r="B90" t="s">
        <v>29</v>
      </c>
      <c r="C90" t="s">
        <v>41</v>
      </c>
      <c r="E90">
        <v>82</v>
      </c>
      <c r="F90">
        <v>82</v>
      </c>
      <c r="G90">
        <v>82</v>
      </c>
      <c r="I90">
        <v>88</v>
      </c>
      <c r="J90">
        <v>82</v>
      </c>
      <c r="K90">
        <v>82</v>
      </c>
      <c r="R90">
        <v>1</v>
      </c>
    </row>
    <row r="91" spans="1:18">
      <c r="A91">
        <v>89</v>
      </c>
      <c r="B91" t="s">
        <v>31</v>
      </c>
      <c r="C91" t="s">
        <v>39</v>
      </c>
      <c r="E91">
        <v>89</v>
      </c>
      <c r="F91">
        <v>89</v>
      </c>
      <c r="G91">
        <v>89</v>
      </c>
      <c r="I91">
        <v>89</v>
      </c>
      <c r="J91">
        <v>89</v>
      </c>
      <c r="K91">
        <v>89</v>
      </c>
      <c r="R91">
        <v>1</v>
      </c>
    </row>
    <row r="92" spans="1:18">
      <c r="A92">
        <v>90</v>
      </c>
      <c r="B92" t="s">
        <v>28</v>
      </c>
      <c r="C92" t="s">
        <v>39</v>
      </c>
      <c r="E92">
        <v>90</v>
      </c>
      <c r="F92">
        <v>90</v>
      </c>
      <c r="G92">
        <v>90</v>
      </c>
      <c r="I92">
        <v>90</v>
      </c>
      <c r="J92">
        <v>90</v>
      </c>
      <c r="K92">
        <v>90</v>
      </c>
      <c r="R92">
        <v>1</v>
      </c>
    </row>
  </sheetData>
  <mergeCells count="14">
    <mergeCell ref="M14:M23"/>
    <mergeCell ref="E1:G1"/>
    <mergeCell ref="I1:K1"/>
    <mergeCell ref="M2:Q2"/>
    <mergeCell ref="M3:N4"/>
    <mergeCell ref="M5:M13"/>
    <mergeCell ref="M51:M59"/>
    <mergeCell ref="M60:M69"/>
    <mergeCell ref="M25:Q25"/>
    <mergeCell ref="M26:N27"/>
    <mergeCell ref="M28:M36"/>
    <mergeCell ref="M37:M46"/>
    <mergeCell ref="M48:Q48"/>
    <mergeCell ref="M49:N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2"/>
  <sheetViews>
    <sheetView workbookViewId="0">
      <selection activeCell="O1" sqref="O1:Q1048576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0" hidden="1" customWidth="1"/>
    <col min="5" max="5" width="15" hidden="1" customWidth="1"/>
    <col min="6" max="6" width="15.140625" hidden="1" customWidth="1"/>
    <col min="7" max="7" width="19.28515625" hidden="1" customWidth="1"/>
    <col min="8" max="8" width="0" hidden="1" customWidth="1"/>
    <col min="9" max="9" width="16" bestFit="1" customWidth="1"/>
    <col min="10" max="10" width="16.140625" bestFit="1" customWidth="1"/>
    <col min="11" max="11" width="20.28515625" bestFit="1" customWidth="1"/>
    <col min="15" max="17" width="15.140625" customWidth="1"/>
  </cols>
  <sheetData>
    <row r="1" spans="1:18">
      <c r="E1" s="21" t="s">
        <v>3</v>
      </c>
      <c r="F1" s="21"/>
      <c r="G1" s="21"/>
      <c r="I1" s="21" t="s">
        <v>4</v>
      </c>
      <c r="J1" s="21"/>
      <c r="K1" s="21"/>
    </row>
    <row r="2" spans="1:1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I2" t="s">
        <v>5</v>
      </c>
      <c r="J2" t="s">
        <v>6</v>
      </c>
      <c r="K2" t="s">
        <v>7</v>
      </c>
      <c r="M2" s="15" t="s">
        <v>17</v>
      </c>
      <c r="N2" s="16"/>
      <c r="O2" s="16"/>
      <c r="P2" s="16"/>
      <c r="Q2" s="16"/>
    </row>
    <row r="3" spans="1:18">
      <c r="A3">
        <v>1</v>
      </c>
      <c r="B3" t="s">
        <v>27</v>
      </c>
      <c r="C3" t="s">
        <v>35</v>
      </c>
      <c r="E3">
        <v>11</v>
      </c>
      <c r="F3">
        <v>11</v>
      </c>
      <c r="G3">
        <v>11</v>
      </c>
      <c r="I3">
        <v>7</v>
      </c>
      <c r="J3">
        <v>1</v>
      </c>
      <c r="K3">
        <v>7</v>
      </c>
      <c r="M3" s="17"/>
      <c r="N3" s="18"/>
      <c r="O3" s="2" t="s">
        <v>11</v>
      </c>
      <c r="P3" s="3" t="s">
        <v>12</v>
      </c>
      <c r="Q3" s="3" t="s">
        <v>13</v>
      </c>
      <c r="R3">
        <v>1</v>
      </c>
    </row>
    <row r="4" spans="1:18">
      <c r="A4">
        <v>2</v>
      </c>
      <c r="B4" t="s">
        <v>27</v>
      </c>
      <c r="C4" t="s">
        <v>36</v>
      </c>
      <c r="E4">
        <v>12</v>
      </c>
      <c r="F4">
        <v>16</v>
      </c>
      <c r="G4">
        <v>12</v>
      </c>
      <c r="I4">
        <v>8</v>
      </c>
      <c r="J4">
        <v>2</v>
      </c>
      <c r="K4">
        <v>8</v>
      </c>
      <c r="M4" s="19"/>
      <c r="N4" s="20"/>
      <c r="O4" s="2" t="s">
        <v>51</v>
      </c>
      <c r="P4" s="3" t="s">
        <v>52</v>
      </c>
      <c r="Q4" s="3" t="s">
        <v>53</v>
      </c>
      <c r="R4">
        <v>1</v>
      </c>
    </row>
    <row r="5" spans="1:18">
      <c r="A5">
        <v>3</v>
      </c>
      <c r="B5" t="s">
        <v>25</v>
      </c>
      <c r="C5" t="s">
        <v>35</v>
      </c>
      <c r="E5">
        <v>13</v>
      </c>
      <c r="F5">
        <v>12</v>
      </c>
      <c r="G5">
        <v>16</v>
      </c>
      <c r="I5">
        <v>12</v>
      </c>
      <c r="J5">
        <v>3</v>
      </c>
      <c r="K5">
        <v>11</v>
      </c>
      <c r="M5" s="9" t="s">
        <v>23</v>
      </c>
      <c r="N5" s="3" t="s">
        <v>35</v>
      </c>
      <c r="O5" s="6">
        <f>SUMIFS($R$3:$R$92,$C$3:$C$92,"=CART (yes)",$I$3:$I$92,"&lt;=6")</f>
        <v>3</v>
      </c>
      <c r="P5" s="6">
        <f>SUMIFS($R$3:$R$92,$C$3:$C$92,"=CART (yes)",$I$3:$I$92,"&gt;=7",$I$3:$I$92,"&lt;=75")</f>
        <v>6</v>
      </c>
      <c r="Q5" s="6">
        <f>SUMIFS($R$3:$R$92,$C$3:$C$92,"=CART (yes)",$I$3:$I$92,"&gt;75",$I$3:$I$92,"&lt;=90")</f>
        <v>0</v>
      </c>
      <c r="R5">
        <v>1</v>
      </c>
    </row>
    <row r="6" spans="1:18">
      <c r="A6">
        <v>4</v>
      </c>
      <c r="B6" t="s">
        <v>25</v>
      </c>
      <c r="C6" t="s">
        <v>36</v>
      </c>
      <c r="E6">
        <v>16</v>
      </c>
      <c r="F6">
        <v>24</v>
      </c>
      <c r="G6">
        <v>13</v>
      </c>
      <c r="I6">
        <v>11</v>
      </c>
      <c r="J6">
        <v>4</v>
      </c>
      <c r="K6">
        <v>12</v>
      </c>
      <c r="M6" s="10"/>
      <c r="N6" s="2" t="s">
        <v>36</v>
      </c>
      <c r="O6" s="2">
        <f>SUMIFS($R$3:$R$92,$C$3:$C$92,"=CART (no)",$I$3:$I$92,"&lt;=6")</f>
        <v>3</v>
      </c>
      <c r="P6" s="2">
        <f>SUMIFS($R$3:$R$92,$C$3:$C$92,"=CART (no)",$I$3:$I$92,"&gt;=7",$I$3:$I$92,"&lt;=75")</f>
        <v>7</v>
      </c>
      <c r="Q6" s="2">
        <f>SUMIFS($R$3:$R$92,$C$3:$C$92,"=CART (no)",$I$3:$I$92,"&gt;75",$I$3:$I$92,"&lt;=90")</f>
        <v>0</v>
      </c>
      <c r="R6">
        <v>1</v>
      </c>
    </row>
    <row r="7" spans="1:18">
      <c r="A7">
        <v>5</v>
      </c>
      <c r="B7" t="s">
        <v>26</v>
      </c>
      <c r="C7" t="s">
        <v>35</v>
      </c>
      <c r="E7">
        <v>24</v>
      </c>
      <c r="F7">
        <v>15</v>
      </c>
      <c r="G7">
        <v>24</v>
      </c>
      <c r="I7">
        <v>3</v>
      </c>
      <c r="J7">
        <v>5</v>
      </c>
      <c r="K7">
        <v>3</v>
      </c>
      <c r="M7" s="10"/>
      <c r="N7" s="7" t="s">
        <v>37</v>
      </c>
      <c r="O7" s="7">
        <f>SUMIFS($R$3:$R$92,$C$3:$C$92,"=ABE0-5NN",$I$3:$I$92,"&lt;=6")</f>
        <v>0</v>
      </c>
      <c r="P7" s="7">
        <f>SUMIFS($R$3:$R$92,$C$3:$C$92,"=ABE0-5NN",$I$3:$I$92,"&gt;=7",$I$3:$I$92,"&lt;=75")</f>
        <v>9</v>
      </c>
      <c r="Q7" s="7">
        <f>SUMIFS($R$3:$R$92,$C$3:$C$92,"=ABE0-5NN",$I$3:$I$92,"&gt;75",$I$3:$I$92,"&lt;=90")</f>
        <v>0</v>
      </c>
      <c r="R7">
        <v>1</v>
      </c>
    </row>
    <row r="8" spans="1:18">
      <c r="A8">
        <v>6</v>
      </c>
      <c r="B8" t="s">
        <v>26</v>
      </c>
      <c r="C8" t="s">
        <v>36</v>
      </c>
      <c r="E8">
        <v>57</v>
      </c>
      <c r="F8">
        <v>17</v>
      </c>
      <c r="G8">
        <v>15</v>
      </c>
      <c r="I8">
        <v>4</v>
      </c>
      <c r="J8">
        <v>6</v>
      </c>
      <c r="K8">
        <v>4</v>
      </c>
      <c r="M8" s="10"/>
      <c r="N8" s="7" t="s">
        <v>38</v>
      </c>
      <c r="O8" s="7">
        <f>SUMIFS($R$3:$R$92,$C$3:$C$92,"=ABE0-1NN",$I$3:$I$92,"&lt;=6")</f>
        <v>0</v>
      </c>
      <c r="P8" s="7">
        <f>SUMIFS($R$3:$R$92,$C$3:$C$92,"=ABE0-1NN",$I$3:$I$92,"&gt;=7",$I$3:$I$92,"&lt;=75")</f>
        <v>9</v>
      </c>
      <c r="Q8" s="7">
        <f>SUMIFS($R$3:$R$92,$C$3:$C$92,"=ABE0-1NN",$I$3:$I$92,"&gt;75",$I$3:$I$92,"&lt;=90")</f>
        <v>0</v>
      </c>
      <c r="R8">
        <v>1</v>
      </c>
    </row>
    <row r="9" spans="1:18">
      <c r="A9">
        <v>7</v>
      </c>
      <c r="B9" t="s">
        <v>21</v>
      </c>
      <c r="C9" t="s">
        <v>35</v>
      </c>
      <c r="E9">
        <v>15</v>
      </c>
      <c r="F9">
        <v>19</v>
      </c>
      <c r="G9">
        <v>17</v>
      </c>
      <c r="I9">
        <v>5</v>
      </c>
      <c r="J9">
        <v>11</v>
      </c>
      <c r="K9">
        <v>5</v>
      </c>
      <c r="M9" s="10"/>
      <c r="N9" s="7" t="s">
        <v>18</v>
      </c>
      <c r="O9" s="7">
        <f>SUMIFS($R$3:$R$92,$C$3:$C$92,"=PCR",$I$3:$I$92,"&lt;=6")</f>
        <v>0</v>
      </c>
      <c r="P9" s="7">
        <f>SUMIFS($R$3:$R$92,$C$3:$C$92,"=PCR",$I$3:$I$92,"&gt;=7",$I$3:$I$92,"&lt;=75")</f>
        <v>8</v>
      </c>
      <c r="Q9" s="7">
        <f>SUMIFS($R$3:$R$92,$C$3:$C$92,"=PCR",$I$3:$I$92,"&gt;75",$I$3:$I$92,"&lt;=90")</f>
        <v>1</v>
      </c>
      <c r="R9">
        <v>1</v>
      </c>
    </row>
    <row r="10" spans="1:18">
      <c r="A10">
        <v>8</v>
      </c>
      <c r="B10" t="s">
        <v>21</v>
      </c>
      <c r="C10" t="s">
        <v>36</v>
      </c>
      <c r="E10">
        <v>17</v>
      </c>
      <c r="F10">
        <v>20</v>
      </c>
      <c r="G10">
        <v>7</v>
      </c>
      <c r="I10">
        <v>6</v>
      </c>
      <c r="J10">
        <v>7</v>
      </c>
      <c r="K10">
        <v>6</v>
      </c>
      <c r="M10" s="10"/>
      <c r="N10" s="7" t="s">
        <v>19</v>
      </c>
      <c r="O10" s="7">
        <f>SUMIFS($R$3:$R$92,$C$3:$C$92,"=PLSR",$I$3:$I$92,"&lt;=6")</f>
        <v>0</v>
      </c>
      <c r="P10" s="7">
        <f>SUMIFS($R$3:$R$92,$C$3:$C$92,"=PLSR",$I$3:$I$92,"&gt;=7",$I$3:$I$92,"&lt;=75")</f>
        <v>7</v>
      </c>
      <c r="Q10" s="7">
        <f>SUMIFS($R$3:$R$92,$C$3:$C$92,"=PLSR",$I$3:$I$92,"&gt;75",$I$3:$I$92,"&lt;=90")</f>
        <v>2</v>
      </c>
      <c r="R10">
        <v>1</v>
      </c>
    </row>
    <row r="11" spans="1:18">
      <c r="A11">
        <v>9</v>
      </c>
      <c r="B11" t="s">
        <v>24</v>
      </c>
      <c r="C11" t="s">
        <v>35</v>
      </c>
      <c r="E11">
        <v>25</v>
      </c>
      <c r="F11">
        <v>13</v>
      </c>
      <c r="G11">
        <v>8</v>
      </c>
      <c r="I11">
        <v>1</v>
      </c>
      <c r="J11">
        <v>8</v>
      </c>
      <c r="K11">
        <v>1</v>
      </c>
      <c r="M11" s="10"/>
      <c r="N11" s="2" t="s">
        <v>20</v>
      </c>
      <c r="O11" s="2">
        <f>SUMIFS($R$3:$R$92,$C$3:$C$92,"=LReg",$I$3:$I$92,"&lt;=6")</f>
        <v>0</v>
      </c>
      <c r="P11" s="2">
        <f>SUMIFS($R$3:$R$92,$C$3:$C$92,"=LReg",$I$3:$I$92,"&gt;=7",$I$3:$I$92,"&lt;=75")</f>
        <v>2</v>
      </c>
      <c r="Q11" s="2">
        <f>SUMIFS($R$3:$R$92,$C$3:$C$92,"=LReg",$I$3:$I$92,"&gt;75",$I$3:$I$92,"&lt;=90")</f>
        <v>6</v>
      </c>
      <c r="R11">
        <v>1</v>
      </c>
    </row>
    <row r="12" spans="1:18">
      <c r="A12">
        <v>10</v>
      </c>
      <c r="B12" t="s">
        <v>24</v>
      </c>
      <c r="C12" t="s">
        <v>36</v>
      </c>
      <c r="E12">
        <v>7</v>
      </c>
      <c r="F12">
        <v>7</v>
      </c>
      <c r="G12">
        <v>25</v>
      </c>
      <c r="I12">
        <v>2</v>
      </c>
      <c r="J12">
        <v>13</v>
      </c>
      <c r="K12">
        <v>2</v>
      </c>
      <c r="M12" s="10"/>
      <c r="N12" s="2" t="s">
        <v>21</v>
      </c>
      <c r="O12" s="2">
        <f>SUMIFS($R$3:$R$92,$C$3:$C$92,"=SWR",$I$3:$I$92,"&lt;=6")</f>
        <v>0</v>
      </c>
      <c r="P12" s="2">
        <f>SUMIFS($R$3:$R$92,$C$3:$C$92,"=SWR",$I$3:$I$92,"&gt;=7",$I$3:$I$92,"&lt;=75")</f>
        <v>10</v>
      </c>
      <c r="Q12" s="2">
        <f>SUMIFS($R$3:$R$92,$C$3:$C$92,"=SWR",$I$3:$I$92,"&gt;75",$I$3:$I$92,"&lt;=90")</f>
        <v>0</v>
      </c>
      <c r="R12">
        <v>1</v>
      </c>
    </row>
    <row r="13" spans="1:18">
      <c r="A13">
        <v>11</v>
      </c>
      <c r="B13" t="s">
        <v>21</v>
      </c>
      <c r="C13" t="s">
        <v>38</v>
      </c>
      <c r="E13">
        <v>8</v>
      </c>
      <c r="F13">
        <v>8</v>
      </c>
      <c r="G13">
        <v>19</v>
      </c>
      <c r="I13">
        <v>13</v>
      </c>
      <c r="J13">
        <v>9</v>
      </c>
      <c r="K13">
        <v>13</v>
      </c>
      <c r="M13" s="11"/>
      <c r="N13" s="4" t="s">
        <v>22</v>
      </c>
      <c r="O13" s="4">
        <f>SUMIFS($R$3:$R$92,$C$3:$C$92,"=NNet",$I$3:$I$92,"&lt;=6")</f>
        <v>0</v>
      </c>
      <c r="P13" s="4">
        <f>SUMIFS($R$3:$R$92,$C$3:$C$92,"=NNet",$I$3:$I$92,"&gt;=7",$I$3:$I$92,"&lt;=75")</f>
        <v>3</v>
      </c>
      <c r="Q13" s="4">
        <f>SUMIFS($R$3:$R$92,$C$3:$C$92,"=NNet",$I$3:$I$92,"&gt;75",$I$3:$I$92,"&lt;=90")</f>
        <v>6</v>
      </c>
      <c r="R13">
        <v>1</v>
      </c>
    </row>
    <row r="14" spans="1:18">
      <c r="A14">
        <v>12</v>
      </c>
      <c r="B14" t="s">
        <v>26</v>
      </c>
      <c r="C14" t="s">
        <v>38</v>
      </c>
      <c r="E14">
        <v>28</v>
      </c>
      <c r="F14">
        <v>29</v>
      </c>
      <c r="G14">
        <v>20</v>
      </c>
      <c r="I14">
        <v>9</v>
      </c>
      <c r="J14">
        <v>10</v>
      </c>
      <c r="K14">
        <v>9</v>
      </c>
      <c r="M14" s="12" t="s">
        <v>32</v>
      </c>
      <c r="N14" s="3" t="s">
        <v>21</v>
      </c>
      <c r="O14" s="2">
        <f>SUMIFS($R$3:$R$92,$B$3:$B$92,"=SWR",$I$3:$I$92,"&lt;=6")</f>
        <v>2</v>
      </c>
      <c r="P14" s="2">
        <f>SUMIFS($R$3:$R$92,$B$3:$B$92,"=SWR",$I$3:$I$92,"&gt;=7",$I$3:$I$92,"&lt;=75")</f>
        <v>7</v>
      </c>
      <c r="Q14" s="2">
        <f>SUMIFS($R$3:$R$92,$B$3:$B$92,"=SWR",$I$3:$I$92,"&gt;75",$I$3:$I$92,"&lt;=90")</f>
        <v>0</v>
      </c>
      <c r="R14">
        <v>1</v>
      </c>
    </row>
    <row r="15" spans="1:18">
      <c r="A15">
        <v>13</v>
      </c>
      <c r="B15" t="s">
        <v>21</v>
      </c>
      <c r="C15" t="s">
        <v>37</v>
      </c>
      <c r="E15">
        <v>29</v>
      </c>
      <c r="F15">
        <v>37</v>
      </c>
      <c r="G15">
        <v>28</v>
      </c>
      <c r="I15">
        <v>10</v>
      </c>
      <c r="J15">
        <v>12</v>
      </c>
      <c r="K15">
        <v>10</v>
      </c>
      <c r="M15" s="13"/>
      <c r="N15" s="3" t="s">
        <v>24</v>
      </c>
      <c r="O15" s="2">
        <f>SUMIFS($R$3:$R$92,$B$3:$B$92,"=SFS",$I$3:$I$92,"&lt;=6")</f>
        <v>2</v>
      </c>
      <c r="P15" s="2">
        <f>SUMIFS($R$3:$R$92,$B$3:$B$92,"=SFS",$I$3:$I$92,"&gt;=7",$I$3:$I$92,"&lt;=75")</f>
        <v>7</v>
      </c>
      <c r="Q15" s="2">
        <f>SUMIFS($R$3:$R$92,$B$3:$B$92,"=SFS",$I$3:$I$92,"&gt;75",$I$3:$I$92,"&lt;=90")</f>
        <v>0</v>
      </c>
      <c r="R15">
        <v>1</v>
      </c>
    </row>
    <row r="16" spans="1:18">
      <c r="A16">
        <v>14</v>
      </c>
      <c r="B16" t="s">
        <v>24</v>
      </c>
      <c r="C16" t="s">
        <v>37</v>
      </c>
      <c r="E16">
        <v>19</v>
      </c>
      <c r="F16">
        <v>28</v>
      </c>
      <c r="G16">
        <v>29</v>
      </c>
      <c r="I16">
        <v>30</v>
      </c>
      <c r="J16">
        <v>30</v>
      </c>
      <c r="K16">
        <v>30</v>
      </c>
      <c r="M16" s="13"/>
      <c r="N16" s="8" t="s">
        <v>25</v>
      </c>
      <c r="O16" s="7">
        <f>SUMIFS($R$3:$R$92,$B$3:$B$92,"=none",$I$3:$I$92,"&lt;=6")</f>
        <v>0</v>
      </c>
      <c r="P16" s="7">
        <f>SUMIFS($R$3:$R$92,$B$3:$B$92,"=none",$I$3:$I$92,"&gt;=7",$I$3:$I$92,"&lt;=75")</f>
        <v>9</v>
      </c>
      <c r="Q16" s="7">
        <f>SUMIFS($R$3:$R$92,$B$3:$B$92,"=none",$I$3:$I$92,"&gt;75",$I$3:$I$92,"&lt;=90")</f>
        <v>0</v>
      </c>
      <c r="R16">
        <v>1</v>
      </c>
    </row>
    <row r="17" spans="1:18">
      <c r="A17">
        <v>15</v>
      </c>
      <c r="B17" t="s">
        <v>28</v>
      </c>
      <c r="C17" t="s">
        <v>19</v>
      </c>
      <c r="E17">
        <v>20</v>
      </c>
      <c r="F17">
        <v>25</v>
      </c>
      <c r="G17">
        <v>37</v>
      </c>
      <c r="I17">
        <v>31</v>
      </c>
      <c r="J17">
        <v>31</v>
      </c>
      <c r="K17">
        <v>31</v>
      </c>
      <c r="M17" s="13"/>
      <c r="N17" s="8" t="s">
        <v>26</v>
      </c>
      <c r="O17" s="7">
        <f>SUMIFS($R$3:$R$92,$B$3:$B$92,"=log",$I$3:$I$92,"&lt;=6")</f>
        <v>2</v>
      </c>
      <c r="P17" s="7">
        <f>SUMIFS($R$3:$R$92,$B$3:$B$92,"=log",$I$3:$I$92,"&gt;=7",$I$3:$I$92,"&lt;=75")</f>
        <v>5</v>
      </c>
      <c r="Q17" s="7">
        <f>SUMIFS($R$3:$R$92,$B$3:$B$92,"=log",$I$3:$I$92,"&gt;75",$I$3:$I$92,"&lt;=90")</f>
        <v>2</v>
      </c>
      <c r="R17">
        <v>1</v>
      </c>
    </row>
    <row r="18" spans="1:18">
      <c r="A18">
        <v>16</v>
      </c>
      <c r="B18" t="s">
        <v>21</v>
      </c>
      <c r="C18" t="s">
        <v>18</v>
      </c>
      <c r="E18">
        <v>37</v>
      </c>
      <c r="F18">
        <v>3</v>
      </c>
      <c r="G18">
        <v>57</v>
      </c>
      <c r="I18">
        <v>25</v>
      </c>
      <c r="J18">
        <v>16</v>
      </c>
      <c r="K18">
        <v>21</v>
      </c>
      <c r="M18" s="13"/>
      <c r="N18" s="8" t="s">
        <v>27</v>
      </c>
      <c r="O18" s="7">
        <f>SUMIFS($R$3:$R$92,$B$3:$B$92,"=norm",$I$3:$I$92,"&lt;=6")</f>
        <v>0</v>
      </c>
      <c r="P18" s="7">
        <f>SUMIFS($R$3:$R$92,$B$3:$B$92,"=norm",$I$3:$I$92,"&gt;=7",$I$3:$I$92,"&lt;=75")</f>
        <v>8</v>
      </c>
      <c r="Q18" s="7">
        <f>SUMIFS($R$3:$R$92,$B$3:$B$92,"=norm",$I$3:$I$92,"&gt;75",$I$3:$I$92,"&lt;=90")</f>
        <v>1</v>
      </c>
      <c r="R18">
        <v>1</v>
      </c>
    </row>
    <row r="19" spans="1:18">
      <c r="A19">
        <v>17</v>
      </c>
      <c r="B19" t="s">
        <v>25</v>
      </c>
      <c r="C19" t="s">
        <v>19</v>
      </c>
      <c r="E19">
        <v>40</v>
      </c>
      <c r="F19">
        <v>4</v>
      </c>
      <c r="G19">
        <v>40</v>
      </c>
      <c r="I19">
        <v>21</v>
      </c>
      <c r="J19">
        <v>19</v>
      </c>
      <c r="K19">
        <v>22</v>
      </c>
      <c r="M19" s="13"/>
      <c r="N19" s="8" t="s">
        <v>28</v>
      </c>
      <c r="O19" s="7">
        <f>SUMIFS($R$3:$R$92,$B$3:$B$92,"=PCA",$I$3:$I$92,"&lt;=6")</f>
        <v>0</v>
      </c>
      <c r="P19" s="7">
        <f>SUMIFS($R$3:$R$92,$B$3:$B$92,"=PCA",$I$3:$I$92,"&gt;=7",$I$3:$I$92,"&lt;=75")</f>
        <v>8</v>
      </c>
      <c r="Q19" s="7">
        <f>SUMIFS($R$3:$R$92,$B$3:$B$92,"=PCA",$I$3:$I$92,"&gt;75",$I$3:$I$92,"&lt;=90")</f>
        <v>1</v>
      </c>
      <c r="R19">
        <v>1</v>
      </c>
    </row>
    <row r="20" spans="1:18">
      <c r="A20">
        <v>18</v>
      </c>
      <c r="B20" t="s">
        <v>24</v>
      </c>
      <c r="C20" t="s">
        <v>38</v>
      </c>
      <c r="E20">
        <v>41</v>
      </c>
      <c r="F20">
        <v>1</v>
      </c>
      <c r="G20">
        <v>41</v>
      </c>
      <c r="I20">
        <v>22</v>
      </c>
      <c r="J20">
        <v>20</v>
      </c>
      <c r="K20">
        <v>25</v>
      </c>
      <c r="M20" s="13"/>
      <c r="N20" s="3" t="s">
        <v>29</v>
      </c>
      <c r="O20" s="2">
        <f>SUMIFS($R$3:$R$92,$B$3:$B$92,"=freq5bin",$I$3:$I$92,"&lt;=6")</f>
        <v>0</v>
      </c>
      <c r="P20" s="2">
        <f>SUMIFS($R$3:$R$92,$B$3:$B$92,"=freq5bin",$I$3:$I$92,"&gt;=7",$I$3:$I$92,"&lt;=75")</f>
        <v>6</v>
      </c>
      <c r="Q20" s="2">
        <f>SUMIFS($R$3:$R$92,$B$3:$B$92,"=freq5bin",$I$3:$I$92,"&gt;75",$I$3:$I$92,"&lt;=90")</f>
        <v>3</v>
      </c>
      <c r="R20">
        <v>1</v>
      </c>
    </row>
    <row r="21" spans="1:18">
      <c r="A21">
        <v>19</v>
      </c>
      <c r="B21" t="s">
        <v>28</v>
      </c>
      <c r="C21" t="s">
        <v>18</v>
      </c>
      <c r="E21">
        <v>56</v>
      </c>
      <c r="F21">
        <v>2</v>
      </c>
      <c r="G21">
        <v>3</v>
      </c>
      <c r="I21">
        <v>57</v>
      </c>
      <c r="J21">
        <v>35</v>
      </c>
      <c r="K21">
        <v>16</v>
      </c>
      <c r="M21" s="13"/>
      <c r="N21" s="3" t="s">
        <v>40</v>
      </c>
      <c r="O21" s="2">
        <f>SUMIFS($R$3:$R$92,$B$3:$B$92,"=width3bin",$I$3:$I$92,"&lt;=6")</f>
        <v>0</v>
      </c>
      <c r="P21" s="2">
        <f>SUMIFS($R$3:$R$92,$B$3:$B$92,"=width3bin",$I$3:$I$92,"&gt;=7",$I$3:$I$92,"&lt;=75")</f>
        <v>7</v>
      </c>
      <c r="Q21" s="2">
        <f>SUMIFS($R$3:$R$92,$B$3:$B$92,"=width3bin",$I$3:$I$92,"&gt;75",$I$3:$I$92,"&lt;=90")</f>
        <v>2</v>
      </c>
      <c r="R21">
        <v>1</v>
      </c>
    </row>
    <row r="22" spans="1:18">
      <c r="A22">
        <v>20</v>
      </c>
      <c r="B22" t="s">
        <v>25</v>
      </c>
      <c r="C22" t="s">
        <v>18</v>
      </c>
      <c r="E22">
        <v>1</v>
      </c>
      <c r="F22">
        <v>40</v>
      </c>
      <c r="G22">
        <v>4</v>
      </c>
      <c r="I22">
        <v>14</v>
      </c>
      <c r="J22">
        <v>32</v>
      </c>
      <c r="K22">
        <v>14</v>
      </c>
      <c r="M22" s="13"/>
      <c r="N22" s="3" t="s">
        <v>30</v>
      </c>
      <c r="O22" s="2">
        <f>SUMIFS($R$3:$R$92,$B$3:$B$92,"=width5bin",$I$3:$I$92,"&lt;=6")</f>
        <v>0</v>
      </c>
      <c r="P22" s="2">
        <f>SUMIFS($R$3:$R$92,$B$3:$B$92,"=width5bin",$I$3:$I$92,"&gt;=7",$I$3:$I$92,"&lt;=75")</f>
        <v>6</v>
      </c>
      <c r="Q22" s="2">
        <f>SUMIFS($R$3:$R$92,$B$3:$B$92,"=width5bin",$I$3:$I$92,"&gt;75",$I$3:$I$92,"&lt;=90")</f>
        <v>3</v>
      </c>
      <c r="R22">
        <v>1</v>
      </c>
    </row>
    <row r="23" spans="1:18">
      <c r="A23">
        <v>21</v>
      </c>
      <c r="B23" t="s">
        <v>28</v>
      </c>
      <c r="C23" t="s">
        <v>35</v>
      </c>
      <c r="E23">
        <v>2</v>
      </c>
      <c r="F23">
        <v>41</v>
      </c>
      <c r="G23">
        <v>1</v>
      </c>
      <c r="I23">
        <v>16</v>
      </c>
      <c r="J23">
        <v>33</v>
      </c>
      <c r="K23">
        <v>18</v>
      </c>
      <c r="M23" s="14"/>
      <c r="N23" s="5" t="s">
        <v>31</v>
      </c>
      <c r="O23" s="4">
        <f>SUMIFS($R$3:$R$92,$B$3:$B$92,"=freq3bin",$I$3:$I$92,"&lt;=6")</f>
        <v>0</v>
      </c>
      <c r="P23" s="4">
        <f>SUMIFS($R$3:$R$92,$B$3:$B$92,"=freq3bin",$I$3:$I$92,"&gt;=7",$I$3:$I$92,"&lt;=75")</f>
        <v>6</v>
      </c>
      <c r="Q23" s="4">
        <f>SUMIFS($R$3:$R$92,$B$3:$B$92,"=freq3bin",$I$3:$I$92,"&gt;75",$I$3:$I$92,"&lt;=90")</f>
        <v>3</v>
      </c>
      <c r="R23">
        <v>1</v>
      </c>
    </row>
    <row r="24" spans="1:18">
      <c r="A24">
        <v>22</v>
      </c>
      <c r="B24" t="s">
        <v>28</v>
      </c>
      <c r="C24" t="s">
        <v>36</v>
      </c>
      <c r="E24">
        <v>3</v>
      </c>
      <c r="F24">
        <v>5</v>
      </c>
      <c r="G24">
        <v>2</v>
      </c>
      <c r="I24">
        <v>18</v>
      </c>
      <c r="J24">
        <v>14</v>
      </c>
      <c r="K24">
        <v>19</v>
      </c>
      <c r="O24" s="1"/>
      <c r="P24" s="1"/>
      <c r="Q24" s="1"/>
      <c r="R24">
        <v>1</v>
      </c>
    </row>
    <row r="25" spans="1:18">
      <c r="A25">
        <v>23</v>
      </c>
      <c r="B25" t="s">
        <v>29</v>
      </c>
      <c r="C25" t="s">
        <v>37</v>
      </c>
      <c r="E25">
        <v>4</v>
      </c>
      <c r="F25">
        <v>6</v>
      </c>
      <c r="G25">
        <v>5</v>
      </c>
      <c r="I25">
        <v>15</v>
      </c>
      <c r="J25">
        <v>15</v>
      </c>
      <c r="K25">
        <v>20</v>
      </c>
      <c r="M25" s="15" t="s">
        <v>49</v>
      </c>
      <c r="N25" s="16"/>
      <c r="O25" s="16"/>
      <c r="P25" s="16"/>
      <c r="Q25" s="16"/>
      <c r="R25">
        <v>1</v>
      </c>
    </row>
    <row r="26" spans="1:18">
      <c r="A26">
        <v>24</v>
      </c>
      <c r="B26" t="s">
        <v>21</v>
      </c>
      <c r="C26" t="s">
        <v>19</v>
      </c>
      <c r="E26">
        <v>5</v>
      </c>
      <c r="F26">
        <v>23</v>
      </c>
      <c r="G26">
        <v>6</v>
      </c>
      <c r="I26">
        <v>17</v>
      </c>
      <c r="J26">
        <v>17</v>
      </c>
      <c r="K26">
        <v>15</v>
      </c>
      <c r="M26" s="17"/>
      <c r="N26" s="18"/>
      <c r="O26" s="2" t="s">
        <v>11</v>
      </c>
      <c r="P26" s="3" t="s">
        <v>12</v>
      </c>
      <c r="Q26" s="3" t="s">
        <v>13</v>
      </c>
      <c r="R26">
        <v>1</v>
      </c>
    </row>
    <row r="27" spans="1:18">
      <c r="A27">
        <v>25</v>
      </c>
      <c r="B27" t="s">
        <v>24</v>
      </c>
      <c r="C27" t="s">
        <v>39</v>
      </c>
      <c r="E27">
        <v>6</v>
      </c>
      <c r="F27">
        <v>35</v>
      </c>
      <c r="G27">
        <v>23</v>
      </c>
      <c r="I27">
        <v>19</v>
      </c>
      <c r="J27">
        <v>18</v>
      </c>
      <c r="K27">
        <v>17</v>
      </c>
      <c r="M27" s="19"/>
      <c r="N27" s="20"/>
      <c r="O27" s="2" t="s">
        <v>14</v>
      </c>
      <c r="P27" s="3" t="s">
        <v>15</v>
      </c>
      <c r="Q27" s="3" t="s">
        <v>16</v>
      </c>
      <c r="R27">
        <v>1</v>
      </c>
    </row>
    <row r="28" spans="1:18">
      <c r="A28">
        <v>26</v>
      </c>
      <c r="B28" t="s">
        <v>27</v>
      </c>
      <c r="C28" t="s">
        <v>38</v>
      </c>
      <c r="E28">
        <v>23</v>
      </c>
      <c r="F28">
        <v>38</v>
      </c>
      <c r="G28">
        <v>35</v>
      </c>
      <c r="I28">
        <v>20</v>
      </c>
      <c r="J28">
        <v>21</v>
      </c>
      <c r="K28">
        <v>32</v>
      </c>
      <c r="M28" s="9" t="s">
        <v>23</v>
      </c>
      <c r="N28" s="3" t="s">
        <v>35</v>
      </c>
      <c r="O28" s="6">
        <f>SUMIFS($R$3:$R$92,$C$3:$C$92,"=CART (yes)",$J$3:$J$92,"&lt;=6")</f>
        <v>3</v>
      </c>
      <c r="P28" s="6">
        <f>SUMIFS($R$3:$R$92,$C$3:$C$92,"=CART (yes)",$J$3:$J$92,"&gt;=7",$J$3:$J$92,"&lt;=75")</f>
        <v>6</v>
      </c>
      <c r="Q28" s="6">
        <f>SUMIFS($R$3:$R$92,$C$3:$C$92,"=CART (yes)",$J$3:$J$92,"&gt;75",$J$3:$J$92,"&lt;=90")</f>
        <v>0</v>
      </c>
      <c r="R28">
        <v>1</v>
      </c>
    </row>
    <row r="29" spans="1:18">
      <c r="A29">
        <v>27</v>
      </c>
      <c r="B29" t="s">
        <v>25</v>
      </c>
      <c r="C29" t="s">
        <v>38</v>
      </c>
      <c r="E29">
        <v>35</v>
      </c>
      <c r="F29">
        <v>57</v>
      </c>
      <c r="G29">
        <v>38</v>
      </c>
      <c r="I29">
        <v>29</v>
      </c>
      <c r="J29">
        <v>22</v>
      </c>
      <c r="K29">
        <v>33</v>
      </c>
      <c r="M29" s="10"/>
      <c r="N29" s="2" t="s">
        <v>36</v>
      </c>
      <c r="O29" s="2">
        <f>SUMIFS($R$3:$R$92,$C$3:$C$92,"=CART (no)",$J$3:$J$92,"&lt;=6")</f>
        <v>3</v>
      </c>
      <c r="P29" s="2">
        <f>SUMIFS($R$3:$R$92,$C$3:$C$92,"=CART (no)",$J$3:$J$92,"&gt;=7",$J$3:$J$92,"&lt;=75")</f>
        <v>7</v>
      </c>
      <c r="Q29" s="2">
        <f>SUMIFS($R$3:$R$92,$C$3:$C$92,"=CART (no)",$J$3:$J$92,"&gt;75",$J$3:$J$92,"&lt;=90")</f>
        <v>0</v>
      </c>
      <c r="R29">
        <v>1</v>
      </c>
    </row>
    <row r="30" spans="1:18">
      <c r="A30">
        <v>28</v>
      </c>
      <c r="B30" t="s">
        <v>24</v>
      </c>
      <c r="C30" t="s">
        <v>18</v>
      </c>
      <c r="E30">
        <v>18</v>
      </c>
      <c r="F30">
        <v>14</v>
      </c>
      <c r="G30">
        <v>56</v>
      </c>
      <c r="I30">
        <v>37</v>
      </c>
      <c r="J30">
        <v>23</v>
      </c>
      <c r="K30">
        <v>29</v>
      </c>
      <c r="M30" s="10"/>
      <c r="N30" s="7" t="s">
        <v>37</v>
      </c>
      <c r="O30" s="7">
        <f>SUMIFS($R$3:$R$92,$C$3:$C$92,"=ABE0-5NN",$J$3:$J$92,"&lt;=6")</f>
        <v>0</v>
      </c>
      <c r="P30" s="7">
        <f>SUMIFS($R$3:$R$92,$C$3:$C$92,"=ABE0-5NN",$J$3:$J$92,"&gt;=7",$J$3:$J$92,"&lt;=75")</f>
        <v>9</v>
      </c>
      <c r="Q30" s="7">
        <f>SUMIFS($R$3:$R$92,$C$3:$C$92,"=ABE0-5NN",$J$3:$J$92,"&gt;75",$J$3:$J$92,"&lt;=90")</f>
        <v>0</v>
      </c>
      <c r="R30">
        <v>1</v>
      </c>
    </row>
    <row r="31" spans="1:18">
      <c r="A31">
        <v>29</v>
      </c>
      <c r="B31" t="s">
        <v>24</v>
      </c>
      <c r="C31" t="s">
        <v>19</v>
      </c>
      <c r="E31">
        <v>14</v>
      </c>
      <c r="F31">
        <v>39</v>
      </c>
      <c r="G31">
        <v>14</v>
      </c>
      <c r="I31">
        <v>28</v>
      </c>
      <c r="J31">
        <v>24</v>
      </c>
      <c r="K31">
        <v>37</v>
      </c>
      <c r="M31" s="10"/>
      <c r="N31" s="7" t="s">
        <v>38</v>
      </c>
      <c r="O31" s="7">
        <f>SUMIFS($R$3:$R$92,$C$3:$C$92,"=ABE0-1NN",$J$3:$J$92,"&lt;=6")</f>
        <v>0</v>
      </c>
      <c r="P31" s="7">
        <f>SUMIFS($R$3:$R$92,$C$3:$C$92,"=ABE0-1NN",$J$3:$J$92,"&gt;=7",$J$3:$J$92,"&lt;=75")</f>
        <v>9</v>
      </c>
      <c r="Q31" s="7">
        <f>SUMIFS($R$3:$R$92,$C$3:$C$92,"=ABE0-1NN",$J$3:$J$92,"&gt;75",$J$3:$J$92,"&lt;=90")</f>
        <v>0</v>
      </c>
      <c r="R31">
        <v>1</v>
      </c>
    </row>
    <row r="32" spans="1:18">
      <c r="A32">
        <v>30</v>
      </c>
      <c r="B32" t="s">
        <v>29</v>
      </c>
      <c r="C32" t="s">
        <v>35</v>
      </c>
      <c r="E32">
        <v>42</v>
      </c>
      <c r="F32">
        <v>9</v>
      </c>
      <c r="G32">
        <v>39</v>
      </c>
      <c r="I32">
        <v>42</v>
      </c>
      <c r="J32">
        <v>26</v>
      </c>
      <c r="K32">
        <v>23</v>
      </c>
      <c r="M32" s="10"/>
      <c r="N32" s="7" t="s">
        <v>18</v>
      </c>
      <c r="O32" s="7">
        <f>SUMIFS($R$3:$R$92,$C$3:$C$92,"=PCR",$J$3:$J$92,"&lt;=6")</f>
        <v>0</v>
      </c>
      <c r="P32" s="7">
        <f>SUMIFS($R$3:$R$92,$C$3:$C$92,"=PCR",$J$3:$J$92,"&gt;=7",$J$3:$J$92,"&lt;=75")</f>
        <v>8</v>
      </c>
      <c r="Q32" s="7">
        <f>SUMIFS($R$3:$R$92,$C$3:$C$92,"=PCR",$J$3:$J$92,"&gt;75",$J$3:$J$92,"&lt;=90")</f>
        <v>1</v>
      </c>
      <c r="R32">
        <v>1</v>
      </c>
    </row>
    <row r="33" spans="1:18">
      <c r="A33">
        <v>31</v>
      </c>
      <c r="B33" t="s">
        <v>29</v>
      </c>
      <c r="C33" t="s">
        <v>36</v>
      </c>
      <c r="E33">
        <v>38</v>
      </c>
      <c r="F33">
        <v>10</v>
      </c>
      <c r="G33">
        <v>9</v>
      </c>
      <c r="I33">
        <v>32</v>
      </c>
      <c r="J33">
        <v>27</v>
      </c>
      <c r="K33">
        <v>24</v>
      </c>
      <c r="M33" s="10"/>
      <c r="N33" s="7" t="s">
        <v>19</v>
      </c>
      <c r="O33" s="7">
        <f>SUMIFS($R$3:$R$92,$C$3:$C$92,"=PLSR",$J$3:$J$92,"&lt;=6")</f>
        <v>0</v>
      </c>
      <c r="P33" s="7">
        <f>SUMIFS($R$3:$R$92,$C$3:$C$92,"=PLSR",$J$3:$J$92,"&gt;=7",$J$3:$J$92,"&lt;=75")</f>
        <v>7</v>
      </c>
      <c r="Q33" s="7">
        <f>SUMIFS($R$3:$R$92,$C$3:$C$92,"=PLSR",$J$3:$J$92,"&gt;75",$J$3:$J$92,"&lt;=90")</f>
        <v>2</v>
      </c>
      <c r="R33">
        <v>1</v>
      </c>
    </row>
    <row r="34" spans="1:18">
      <c r="A34">
        <v>32</v>
      </c>
      <c r="B34" t="s">
        <v>30</v>
      </c>
      <c r="C34" t="s">
        <v>35</v>
      </c>
      <c r="E34">
        <v>10</v>
      </c>
      <c r="F34">
        <v>42</v>
      </c>
      <c r="G34">
        <v>10</v>
      </c>
      <c r="I34">
        <v>33</v>
      </c>
      <c r="J34">
        <v>28</v>
      </c>
      <c r="K34">
        <v>28</v>
      </c>
      <c r="M34" s="10"/>
      <c r="N34" s="2" t="s">
        <v>20</v>
      </c>
      <c r="O34" s="2">
        <f>SUMIFS($R$3:$R$92,$C$3:$C$92,"=LReg",$J$3:$J$92,"&lt;=6")</f>
        <v>0</v>
      </c>
      <c r="P34" s="2">
        <f>SUMIFS($R$3:$R$92,$C$3:$C$92,"=LReg",$J$3:$J$92,"&gt;=7",$J$3:$J$92,"&lt;=75")</f>
        <v>3</v>
      </c>
      <c r="Q34" s="2">
        <f>SUMIFS($R$3:$R$92,$C$3:$C$92,"=LReg",$J$3:$J$92,"&gt;75",$J$3:$J$92,"&lt;=90")</f>
        <v>5</v>
      </c>
      <c r="R34">
        <v>1</v>
      </c>
    </row>
    <row r="35" spans="1:18">
      <c r="A35">
        <v>33</v>
      </c>
      <c r="B35" t="s">
        <v>30</v>
      </c>
      <c r="C35" t="s">
        <v>36</v>
      </c>
      <c r="E35">
        <v>9</v>
      </c>
      <c r="F35">
        <v>56</v>
      </c>
      <c r="G35">
        <v>42</v>
      </c>
      <c r="I35">
        <v>24</v>
      </c>
      <c r="J35">
        <v>29</v>
      </c>
      <c r="K35">
        <v>26</v>
      </c>
      <c r="M35" s="10"/>
      <c r="N35" s="2" t="s">
        <v>21</v>
      </c>
      <c r="O35" s="2">
        <f>SUMIFS($R$3:$R$92,$C$3:$C$92,"=SWR",$J$3:$J$92,"&lt;=6")</f>
        <v>0</v>
      </c>
      <c r="P35" s="2">
        <f>SUMIFS($R$3:$R$92,$C$3:$C$92,"=SWR",$J$3:$J$92,"&gt;=7",$J$3:$J$92,"&lt;=75")</f>
        <v>9</v>
      </c>
      <c r="Q35" s="2">
        <f>SUMIFS($R$3:$R$92,$C$3:$C$92,"=SWR",$J$3:$J$92,"&gt;75",$J$3:$J$92,"&lt;=90")</f>
        <v>1</v>
      </c>
      <c r="R35">
        <v>1</v>
      </c>
    </row>
    <row r="36" spans="1:18">
      <c r="A36">
        <v>34</v>
      </c>
      <c r="B36" t="s">
        <v>27</v>
      </c>
      <c r="C36" t="s">
        <v>37</v>
      </c>
      <c r="E36">
        <v>39</v>
      </c>
      <c r="F36">
        <v>18</v>
      </c>
      <c r="G36">
        <v>18</v>
      </c>
      <c r="I36">
        <v>51</v>
      </c>
      <c r="J36">
        <v>25</v>
      </c>
      <c r="K36">
        <v>27</v>
      </c>
      <c r="M36" s="11"/>
      <c r="N36" s="4" t="s">
        <v>22</v>
      </c>
      <c r="O36" s="4">
        <f>SUMIFS($R$3:$R$92,$C$3:$C$92,"=NNet",$J$3:$J$92,"&lt;=6")</f>
        <v>0</v>
      </c>
      <c r="P36" s="4">
        <f>SUMIFS($R$3:$R$92,$C$3:$C$92,"=NNet",$J$3:$J$92,"&gt;=7",$J$3:$J$92,"&lt;=75")</f>
        <v>3</v>
      </c>
      <c r="Q36" s="4">
        <f>SUMIFS($R$3:$R$92,$C$3:$C$92,"=NNet",$J$3:$J$92,"&gt;75",$J$3:$J$92,"&lt;=90")</f>
        <v>6</v>
      </c>
      <c r="R36">
        <v>1</v>
      </c>
    </row>
    <row r="37" spans="1:18">
      <c r="A37">
        <v>35</v>
      </c>
      <c r="B37" t="s">
        <v>28</v>
      </c>
      <c r="C37" t="s">
        <v>21</v>
      </c>
      <c r="E37">
        <v>46</v>
      </c>
      <c r="F37">
        <v>34</v>
      </c>
      <c r="G37">
        <v>46</v>
      </c>
      <c r="I37">
        <v>23</v>
      </c>
      <c r="J37">
        <v>37</v>
      </c>
      <c r="K37">
        <v>35</v>
      </c>
      <c r="M37" s="12" t="s">
        <v>32</v>
      </c>
      <c r="N37" s="3" t="s">
        <v>21</v>
      </c>
      <c r="O37" s="2">
        <f>SUMIFS($R$3:$R$92,$B$3:$B$92,"=SWR",$J$3:$J$92,"&lt;=6")</f>
        <v>0</v>
      </c>
      <c r="P37" s="2">
        <f>SUMIFS($R$3:$R$92,$B$3:$B$92,"=SWR",$J$3:$J$92,"&gt;=7",$J$3:$J$92,"&lt;=75")</f>
        <v>9</v>
      </c>
      <c r="Q37" s="2">
        <f>SUMIFS($R$3:$R$92,$B$3:$B$92,"=SWR",$J$3:$J$92,"&gt;75",$J$3:$J$92,"&lt;=90")</f>
        <v>0</v>
      </c>
      <c r="R37">
        <v>1</v>
      </c>
    </row>
    <row r="38" spans="1:18">
      <c r="A38">
        <v>36</v>
      </c>
      <c r="B38" t="s">
        <v>25</v>
      </c>
      <c r="C38" t="s">
        <v>37</v>
      </c>
      <c r="E38">
        <v>48</v>
      </c>
      <c r="F38">
        <v>36</v>
      </c>
      <c r="G38">
        <v>48</v>
      </c>
      <c r="I38">
        <v>26</v>
      </c>
      <c r="J38">
        <v>34</v>
      </c>
      <c r="K38">
        <v>57</v>
      </c>
      <c r="M38" s="13"/>
      <c r="N38" s="3" t="s">
        <v>24</v>
      </c>
      <c r="O38" s="2">
        <f>SUMIFS($R$3:$R$92,$B$3:$B$92,"=SFS",$J$3:$J$92,"&lt;=6")</f>
        <v>0</v>
      </c>
      <c r="P38" s="2">
        <f>SUMIFS($R$3:$R$92,$B$3:$B$92,"=SFS",$J$3:$J$92,"&gt;=7",$J$3:$J$92,"&lt;=75")</f>
        <v>9</v>
      </c>
      <c r="Q38" s="2">
        <f>SUMIFS($R$3:$R$92,$B$3:$B$92,"=SFS",$J$3:$J$92,"&gt;75",$J$3:$J$92,"&lt;=90")</f>
        <v>0</v>
      </c>
      <c r="R38">
        <v>1</v>
      </c>
    </row>
    <row r="39" spans="1:18">
      <c r="A39">
        <v>37</v>
      </c>
      <c r="B39" t="s">
        <v>21</v>
      </c>
      <c r="C39" t="s">
        <v>21</v>
      </c>
      <c r="E39">
        <v>26</v>
      </c>
      <c r="F39">
        <v>46</v>
      </c>
      <c r="G39">
        <v>26</v>
      </c>
      <c r="I39">
        <v>27</v>
      </c>
      <c r="J39">
        <v>36</v>
      </c>
      <c r="K39">
        <v>42</v>
      </c>
      <c r="M39" s="13"/>
      <c r="N39" s="8" t="s">
        <v>25</v>
      </c>
      <c r="O39" s="7">
        <f>SUMIFS($R$3:$R$92,$B$3:$B$92,"=none",$J$3:$J$92,"&lt;=6")</f>
        <v>2</v>
      </c>
      <c r="P39" s="7">
        <f>SUMIFS($R$3:$R$92,$B$3:$B$92,"=none",$J$3:$J$92,"&gt;=7",$J$3:$J$92,"&lt;=75")</f>
        <v>7</v>
      </c>
      <c r="Q39" s="7">
        <f>SUMIFS($R$3:$R$92,$B$3:$B$92,"=none",$J$3:$J$92,"&gt;75",$J$3:$J$92,"&lt;=90")</f>
        <v>0</v>
      </c>
      <c r="R39">
        <v>1</v>
      </c>
    </row>
    <row r="40" spans="1:18">
      <c r="A40">
        <v>38</v>
      </c>
      <c r="B40" t="s">
        <v>24</v>
      </c>
      <c r="C40" t="s">
        <v>21</v>
      </c>
      <c r="E40">
        <v>27</v>
      </c>
      <c r="F40">
        <v>48</v>
      </c>
      <c r="G40">
        <v>27</v>
      </c>
      <c r="I40">
        <v>58</v>
      </c>
      <c r="J40">
        <v>39</v>
      </c>
      <c r="K40">
        <v>38</v>
      </c>
      <c r="M40" s="13"/>
      <c r="N40" s="8" t="s">
        <v>26</v>
      </c>
      <c r="O40" s="7">
        <f>SUMIFS($R$3:$R$92,$B$3:$B$92,"=log",$J$3:$J$92,"&lt;=6")</f>
        <v>2</v>
      </c>
      <c r="P40" s="7">
        <f>SUMIFS($R$3:$R$92,$B$3:$B$92,"=log",$J$3:$J$92,"&gt;=7",$J$3:$J$92,"&lt;=75")</f>
        <v>6</v>
      </c>
      <c r="Q40" s="7">
        <f>SUMIFS($R$3:$R$92,$B$3:$B$92,"=log",$J$3:$J$92,"&gt;75",$J$3:$J$92,"&lt;=90")</f>
        <v>1</v>
      </c>
      <c r="R40">
        <v>1</v>
      </c>
    </row>
    <row r="41" spans="1:18">
      <c r="A41">
        <v>39</v>
      </c>
      <c r="B41" t="s">
        <v>26</v>
      </c>
      <c r="C41" t="s">
        <v>37</v>
      </c>
      <c r="E41">
        <v>53</v>
      </c>
      <c r="F41">
        <v>32</v>
      </c>
      <c r="G41">
        <v>34</v>
      </c>
      <c r="I41">
        <v>38</v>
      </c>
      <c r="J41">
        <v>38</v>
      </c>
      <c r="K41">
        <v>39</v>
      </c>
      <c r="M41" s="13"/>
      <c r="N41" s="8" t="s">
        <v>27</v>
      </c>
      <c r="O41" s="7">
        <f>SUMIFS($R$3:$R$92,$B$3:$B$92,"=norm",$J$3:$J$92,"&lt;=6")</f>
        <v>2</v>
      </c>
      <c r="P41" s="7">
        <f>SUMIFS($R$3:$R$92,$B$3:$B$92,"=norm",$J$3:$J$92,"&gt;=7",$J$3:$J$92,"&lt;=75")</f>
        <v>6</v>
      </c>
      <c r="Q41" s="7">
        <f>SUMIFS($R$3:$R$92,$B$3:$B$92,"=norm",$J$3:$J$92,"&gt;75",$J$3:$J$92,"&lt;=90")</f>
        <v>1</v>
      </c>
      <c r="R41">
        <v>1</v>
      </c>
    </row>
    <row r="42" spans="1:18">
      <c r="A42">
        <v>40</v>
      </c>
      <c r="B42" t="s">
        <v>27</v>
      </c>
      <c r="C42" t="s">
        <v>21</v>
      </c>
      <c r="E42">
        <v>34</v>
      </c>
      <c r="F42">
        <v>33</v>
      </c>
      <c r="G42">
        <v>36</v>
      </c>
      <c r="I42">
        <v>60</v>
      </c>
      <c r="J42">
        <v>44</v>
      </c>
      <c r="K42">
        <v>34</v>
      </c>
      <c r="M42" s="13"/>
      <c r="N42" s="8" t="s">
        <v>28</v>
      </c>
      <c r="O42" s="7">
        <f>SUMIFS($R$3:$R$92,$B$3:$B$92,"=PCA",$J$3:$J$92,"&lt;=6")</f>
        <v>0</v>
      </c>
      <c r="P42" s="7">
        <f>SUMIFS($R$3:$R$92,$B$3:$B$92,"=PCA",$J$3:$J$92,"&gt;=7",$J$3:$J$92,"&lt;=75")</f>
        <v>8</v>
      </c>
      <c r="Q42" s="7">
        <f>SUMIFS($R$3:$R$92,$B$3:$B$92,"=PCA",$J$3:$J$92,"&gt;75",$J$3:$J$92,"&lt;=90")</f>
        <v>1</v>
      </c>
      <c r="R42">
        <v>1</v>
      </c>
    </row>
    <row r="43" spans="1:18">
      <c r="A43">
        <v>41</v>
      </c>
      <c r="B43" t="s">
        <v>25</v>
      </c>
      <c r="C43" t="s">
        <v>21</v>
      </c>
      <c r="E43">
        <v>36</v>
      </c>
      <c r="F43">
        <v>26</v>
      </c>
      <c r="G43">
        <v>53</v>
      </c>
      <c r="I43">
        <v>61</v>
      </c>
      <c r="J43">
        <v>45</v>
      </c>
      <c r="K43">
        <v>36</v>
      </c>
      <c r="M43" s="13"/>
      <c r="N43" s="3" t="s">
        <v>29</v>
      </c>
      <c r="O43" s="2">
        <f>SUMIFS($R$3:$R$92,$B$3:$B$92,"=freq5bin",$J$3:$J$92,"&lt;=6")</f>
        <v>0</v>
      </c>
      <c r="P43" s="2">
        <f>SUMIFS($R$3:$R$92,$B$3:$B$92,"=freq5bin",$J$3:$J$92,"&gt;=7",$J$3:$J$92,"&lt;=75")</f>
        <v>6</v>
      </c>
      <c r="Q43" s="2">
        <f>SUMIFS($R$3:$R$92,$B$3:$B$92,"=freq5bin",$J$3:$J$92,"&gt;75",$J$3:$J$92,"&lt;=90")</f>
        <v>3</v>
      </c>
      <c r="R43">
        <v>1</v>
      </c>
    </row>
    <row r="44" spans="1:18">
      <c r="A44">
        <v>42</v>
      </c>
      <c r="B44" t="s">
        <v>31</v>
      </c>
      <c r="C44" t="s">
        <v>37</v>
      </c>
      <c r="E44">
        <v>49</v>
      </c>
      <c r="F44">
        <v>27</v>
      </c>
      <c r="G44">
        <v>30</v>
      </c>
      <c r="I44">
        <v>35</v>
      </c>
      <c r="J44">
        <v>40</v>
      </c>
      <c r="K44">
        <v>51</v>
      </c>
      <c r="M44" s="13"/>
      <c r="N44" s="3" t="s">
        <v>40</v>
      </c>
      <c r="O44" s="2">
        <f>SUMIFS($R$3:$R$92,$B$3:$B$92,"=width3bin",$J$3:$J$92,"&lt;=6")</f>
        <v>0</v>
      </c>
      <c r="P44" s="2">
        <f>SUMIFS($R$3:$R$92,$B$3:$B$92,"=width3bin",$J$3:$J$92,"&gt;=7",$J$3:$J$92,"&lt;=75")</f>
        <v>7</v>
      </c>
      <c r="Q44" s="2">
        <f>SUMIFS($R$3:$R$92,$B$3:$B$92,"=width3bin",$J$3:$J$92,"&gt;75",$J$3:$J$92,"&lt;=90")</f>
        <v>2</v>
      </c>
      <c r="R44">
        <v>1</v>
      </c>
    </row>
    <row r="45" spans="1:18">
      <c r="A45">
        <v>43</v>
      </c>
      <c r="B45" t="s">
        <v>28</v>
      </c>
      <c r="C45" t="s">
        <v>37</v>
      </c>
      <c r="E45">
        <v>30</v>
      </c>
      <c r="F45">
        <v>54</v>
      </c>
      <c r="G45">
        <v>31</v>
      </c>
      <c r="I45">
        <v>39</v>
      </c>
      <c r="J45">
        <v>41</v>
      </c>
      <c r="K45">
        <v>40</v>
      </c>
      <c r="M45" s="13"/>
      <c r="N45" s="3" t="s">
        <v>30</v>
      </c>
      <c r="O45" s="2">
        <f>SUMIFS($R$3:$R$92,$B$3:$B$92,"=width5bin",$J$3:$J$92,"&lt;=6")</f>
        <v>0</v>
      </c>
      <c r="P45" s="2">
        <f>SUMIFS($R$3:$R$92,$B$3:$B$92,"=width5bin",$J$3:$J$92,"&gt;=7",$J$3:$J$92,"&lt;=75")</f>
        <v>7</v>
      </c>
      <c r="Q45" s="2">
        <f>SUMIFS($R$3:$R$92,$B$3:$B$92,"=width5bin",$J$3:$J$92,"&gt;75",$J$3:$J$92,"&lt;=90")</f>
        <v>2</v>
      </c>
      <c r="R45">
        <v>1</v>
      </c>
    </row>
    <row r="46" spans="1:18">
      <c r="A46">
        <v>44</v>
      </c>
      <c r="B46" t="s">
        <v>40</v>
      </c>
      <c r="C46" t="s">
        <v>35</v>
      </c>
      <c r="E46">
        <v>31</v>
      </c>
      <c r="F46">
        <v>53</v>
      </c>
      <c r="G46">
        <v>32</v>
      </c>
      <c r="I46">
        <v>46</v>
      </c>
      <c r="J46">
        <v>53</v>
      </c>
      <c r="K46">
        <v>41</v>
      </c>
      <c r="M46" s="14"/>
      <c r="N46" s="5" t="s">
        <v>31</v>
      </c>
      <c r="O46" s="4">
        <f>SUMIFS($R$3:$R$92,$B$3:$B$92,"=freq3bin",$J$3:$J$92,"&lt;=6")</f>
        <v>0</v>
      </c>
      <c r="P46" s="4">
        <f>SUMIFS($R$3:$R$92,$B$3:$B$92,"=freq3bin",$J$3:$J$92,"&gt;=7",$J$3:$J$92,"&lt;=75")</f>
        <v>4</v>
      </c>
      <c r="Q46" s="4">
        <f>SUMIFS($R$3:$R$92,$B$3:$B$92,"=freq3bin",$J$3:$J$92,"&gt;75",$J$3:$J$92,"&lt;=90")</f>
        <v>5</v>
      </c>
      <c r="R46">
        <v>1</v>
      </c>
    </row>
    <row r="47" spans="1:18">
      <c r="A47">
        <v>45</v>
      </c>
      <c r="B47" t="s">
        <v>40</v>
      </c>
      <c r="C47" t="s">
        <v>36</v>
      </c>
      <c r="E47">
        <v>21</v>
      </c>
      <c r="F47">
        <v>30</v>
      </c>
      <c r="G47">
        <v>33</v>
      </c>
      <c r="I47">
        <v>48</v>
      </c>
      <c r="J47">
        <v>46</v>
      </c>
      <c r="K47">
        <v>46</v>
      </c>
      <c r="O47" s="1"/>
      <c r="P47" s="1"/>
      <c r="Q47" s="1"/>
      <c r="R47">
        <v>1</v>
      </c>
    </row>
    <row r="48" spans="1:18">
      <c r="A48">
        <v>46</v>
      </c>
      <c r="B48" t="s">
        <v>28</v>
      </c>
      <c r="C48" t="s">
        <v>41</v>
      </c>
      <c r="E48">
        <v>22</v>
      </c>
      <c r="F48">
        <v>31</v>
      </c>
      <c r="G48">
        <v>54</v>
      </c>
      <c r="I48">
        <v>40</v>
      </c>
      <c r="J48">
        <v>48</v>
      </c>
      <c r="K48">
        <v>48</v>
      </c>
      <c r="M48" s="15" t="s">
        <v>50</v>
      </c>
      <c r="N48" s="16"/>
      <c r="O48" s="16"/>
      <c r="P48" s="16"/>
      <c r="Q48" s="16"/>
      <c r="R48">
        <v>1</v>
      </c>
    </row>
    <row r="49" spans="1:18">
      <c r="A49">
        <v>47</v>
      </c>
      <c r="B49" t="s">
        <v>40</v>
      </c>
      <c r="C49" t="s">
        <v>37</v>
      </c>
      <c r="E49">
        <v>54</v>
      </c>
      <c r="F49">
        <v>21</v>
      </c>
      <c r="G49">
        <v>21</v>
      </c>
      <c r="I49">
        <v>41</v>
      </c>
      <c r="J49">
        <v>56</v>
      </c>
      <c r="K49">
        <v>44</v>
      </c>
      <c r="M49" s="17"/>
      <c r="N49" s="18"/>
      <c r="O49" s="2" t="s">
        <v>11</v>
      </c>
      <c r="P49" s="3" t="s">
        <v>12</v>
      </c>
      <c r="Q49" s="3" t="s">
        <v>13</v>
      </c>
      <c r="R49">
        <v>1</v>
      </c>
    </row>
    <row r="50" spans="1:18">
      <c r="A50">
        <v>48</v>
      </c>
      <c r="B50" t="s">
        <v>25</v>
      </c>
      <c r="C50" t="s">
        <v>41</v>
      </c>
      <c r="E50">
        <v>32</v>
      </c>
      <c r="F50">
        <v>22</v>
      </c>
      <c r="G50">
        <v>22</v>
      </c>
      <c r="I50">
        <v>56</v>
      </c>
      <c r="J50">
        <v>54</v>
      </c>
      <c r="K50">
        <v>45</v>
      </c>
      <c r="M50" s="19"/>
      <c r="N50" s="20"/>
      <c r="O50" s="2" t="s">
        <v>14</v>
      </c>
      <c r="P50" s="3" t="s">
        <v>15</v>
      </c>
      <c r="Q50" s="3" t="s">
        <v>16</v>
      </c>
      <c r="R50">
        <v>1</v>
      </c>
    </row>
    <row r="51" spans="1:18">
      <c r="A51">
        <v>49</v>
      </c>
      <c r="B51" t="s">
        <v>30</v>
      </c>
      <c r="C51" t="s">
        <v>21</v>
      </c>
      <c r="E51">
        <v>33</v>
      </c>
      <c r="F51">
        <v>49</v>
      </c>
      <c r="G51">
        <v>49</v>
      </c>
      <c r="I51">
        <v>34</v>
      </c>
      <c r="J51">
        <v>47</v>
      </c>
      <c r="K51">
        <v>60</v>
      </c>
      <c r="M51" s="9" t="s">
        <v>23</v>
      </c>
      <c r="N51" s="3" t="s">
        <v>35</v>
      </c>
      <c r="O51" s="6">
        <f>SUMIFS($R$3:$R$92,$C$3:$C$92,"=CART (yes)",$K$3:$K$92,"&lt;=6")</f>
        <v>3</v>
      </c>
      <c r="P51" s="6">
        <f>SUMIFS($R$3:$R$92,$C$3:$C$92,"=CART (yes)",$K$3:$K$92,"&gt;=7",$K$3:$K$92,"&lt;=75")</f>
        <v>6</v>
      </c>
      <c r="Q51" s="6">
        <f>SUMIFS($R$3:$R$92,$C$3:$C$92,"=CART (yes)",$K$3:$K$92,"&gt;75",$K$3:$K$92,"&lt;=90")</f>
        <v>0</v>
      </c>
      <c r="R51">
        <v>1</v>
      </c>
    </row>
    <row r="52" spans="1:18">
      <c r="A52">
        <v>50</v>
      </c>
      <c r="B52" t="s">
        <v>30</v>
      </c>
      <c r="C52" t="s">
        <v>38</v>
      </c>
      <c r="E52">
        <v>52</v>
      </c>
      <c r="F52">
        <v>66</v>
      </c>
      <c r="G52">
        <v>52</v>
      </c>
      <c r="I52">
        <v>36</v>
      </c>
      <c r="J52">
        <v>49</v>
      </c>
      <c r="K52">
        <v>61</v>
      </c>
      <c r="M52" s="10"/>
      <c r="N52" s="2" t="s">
        <v>36</v>
      </c>
      <c r="O52" s="2">
        <f>SUMIFS($R$3:$R$92,$C$3:$C$92,"=CART (no)",$K$3:$K$92,"&lt;=6")</f>
        <v>3</v>
      </c>
      <c r="P52" s="2">
        <f>SUMIFS($R$3:$R$92,$C$3:$C$92,"=CART (no)",$K$3:$K$92,"&gt;=7",$K$3:$K$92,"&lt;=75")</f>
        <v>7</v>
      </c>
      <c r="Q52" s="2">
        <f>SUMIFS($R$3:$R$92,$C$3:$C$92,"=CART (no)",$K$3:$K$92,"&gt;75",$K$3:$K$92,"&lt;=90")</f>
        <v>0</v>
      </c>
      <c r="R52">
        <v>1</v>
      </c>
    </row>
    <row r="53" spans="1:18">
      <c r="A53">
        <v>51</v>
      </c>
      <c r="B53" t="s">
        <v>25</v>
      </c>
      <c r="C53" t="s">
        <v>42</v>
      </c>
      <c r="E53">
        <v>66</v>
      </c>
      <c r="F53">
        <v>44</v>
      </c>
      <c r="G53">
        <v>66</v>
      </c>
      <c r="I53">
        <v>44</v>
      </c>
      <c r="J53">
        <v>43</v>
      </c>
      <c r="K53">
        <v>53</v>
      </c>
      <c r="M53" s="10"/>
      <c r="N53" s="7" t="s">
        <v>37</v>
      </c>
      <c r="O53" s="7">
        <f>SUMIFS($R$3:$R$92,$C$3:$C$92,"=ABE0-5NN",$K$3:$K$92,"&lt;=6")</f>
        <v>0</v>
      </c>
      <c r="P53" s="7">
        <f>SUMIFS($R$3:$R$92,$C$3:$C$92,"=ABE0-5NN",$K$3:$K$92,"&gt;=7",$K$3:$K$92,"&lt;=75")</f>
        <v>9</v>
      </c>
      <c r="Q53" s="7">
        <f>SUMIFS($R$3:$R$92,$C$3:$C$92,"=ABE0-5NN",$K$3:$K$92,"&gt;75",$K$3:$K$92,"&lt;=90")</f>
        <v>0</v>
      </c>
      <c r="R53">
        <v>1</v>
      </c>
    </row>
    <row r="54" spans="1:18">
      <c r="A54">
        <v>52</v>
      </c>
      <c r="B54" t="s">
        <v>30</v>
      </c>
      <c r="C54" t="s">
        <v>43</v>
      </c>
      <c r="E54">
        <v>64</v>
      </c>
      <c r="F54">
        <v>45</v>
      </c>
      <c r="G54">
        <v>44</v>
      </c>
      <c r="I54">
        <v>45</v>
      </c>
      <c r="J54">
        <v>42</v>
      </c>
      <c r="K54">
        <v>58</v>
      </c>
      <c r="M54" s="10"/>
      <c r="N54" s="7" t="s">
        <v>38</v>
      </c>
      <c r="O54" s="7">
        <f>SUMIFS($R$3:$R$92,$C$3:$C$92,"=ABE0-1NN",$K$3:$K$92,"&lt;=6")</f>
        <v>0</v>
      </c>
      <c r="P54" s="7">
        <f>SUMIFS($R$3:$R$92,$C$3:$C$92,"=ABE0-1NN",$K$3:$K$92,"&gt;=7",$K$3:$K$92,"&lt;=75")</f>
        <v>9</v>
      </c>
      <c r="Q54" s="7">
        <f>SUMIFS($R$3:$R$92,$C$3:$C$92,"=ABE0-1NN",$K$3:$K$92,"&gt;75",$K$3:$K$92,"&lt;=90")</f>
        <v>0</v>
      </c>
      <c r="R54">
        <v>1</v>
      </c>
    </row>
    <row r="55" spans="1:18">
      <c r="A55">
        <v>53</v>
      </c>
      <c r="B55" t="s">
        <v>24</v>
      </c>
      <c r="C55" t="s">
        <v>44</v>
      </c>
      <c r="E55">
        <v>47</v>
      </c>
      <c r="F55">
        <v>52</v>
      </c>
      <c r="G55">
        <v>45</v>
      </c>
      <c r="I55">
        <v>53</v>
      </c>
      <c r="J55">
        <v>55</v>
      </c>
      <c r="K55">
        <v>56</v>
      </c>
      <c r="M55" s="10"/>
      <c r="N55" s="7" t="s">
        <v>18</v>
      </c>
      <c r="O55" s="7">
        <f>SUMIFS($R$3:$R$92,$C$3:$C$92,"=PCR",$K$3:$K$92,"&lt;=6")</f>
        <v>0</v>
      </c>
      <c r="P55" s="7">
        <f>SUMIFS($R$3:$R$92,$C$3:$C$92,"=PCR",$K$3:$K$92,"&gt;=7",$K$3:$K$92,"&lt;=75")</f>
        <v>8</v>
      </c>
      <c r="Q55" s="7">
        <f>SUMIFS($R$3:$R$92,$C$3:$C$92,"=PCR",$K$3:$K$92,"&gt;75",$K$3:$K$92,"&lt;=90")</f>
        <v>1</v>
      </c>
      <c r="R55">
        <v>1</v>
      </c>
    </row>
    <row r="56" spans="1:18">
      <c r="A56">
        <v>54</v>
      </c>
      <c r="B56" t="s">
        <v>27</v>
      </c>
      <c r="C56" t="s">
        <v>45</v>
      </c>
      <c r="E56">
        <v>50</v>
      </c>
      <c r="F56">
        <v>55</v>
      </c>
      <c r="G56">
        <v>55</v>
      </c>
      <c r="I56">
        <v>55</v>
      </c>
      <c r="J56">
        <v>60</v>
      </c>
      <c r="K56">
        <v>55</v>
      </c>
      <c r="M56" s="10"/>
      <c r="N56" s="7" t="s">
        <v>19</v>
      </c>
      <c r="O56" s="7">
        <f>SUMIFS($R$3:$R$92,$C$3:$C$92,"=PLSR",$K$3:$K$92,"&lt;=6")</f>
        <v>0</v>
      </c>
      <c r="P56" s="7">
        <f>SUMIFS($R$3:$R$92,$C$3:$C$92,"=PLSR",$K$3:$K$92,"&gt;=7",$K$3:$K$92,"&lt;=75")</f>
        <v>7</v>
      </c>
      <c r="Q56" s="7">
        <f>SUMIFS($R$3:$R$92,$C$3:$C$92,"=PLSR",$K$3:$K$92,"&gt;75",$K$3:$K$92,"&lt;=90")</f>
        <v>2</v>
      </c>
      <c r="R56">
        <v>1</v>
      </c>
    </row>
    <row r="57" spans="1:18">
      <c r="A57">
        <v>55</v>
      </c>
      <c r="B57" t="s">
        <v>29</v>
      </c>
      <c r="C57" t="s">
        <v>38</v>
      </c>
      <c r="E57">
        <v>67</v>
      </c>
      <c r="F57">
        <v>50</v>
      </c>
      <c r="G57">
        <v>50</v>
      </c>
      <c r="I57">
        <v>47</v>
      </c>
      <c r="J57">
        <v>61</v>
      </c>
      <c r="K57">
        <v>47</v>
      </c>
      <c r="M57" s="10"/>
      <c r="N57" s="2" t="s">
        <v>20</v>
      </c>
      <c r="O57" s="2">
        <f>SUMIFS($R$3:$R$92,$C$3:$C$92,"=LReg",$K$3:$K$92,"&lt;=6")</f>
        <v>0</v>
      </c>
      <c r="P57" s="2">
        <f>SUMIFS($R$3:$R$92,$C$3:$C$92,"=LReg",$K$3:$K$92,"&gt;=7",$K$3:$K$92,"&lt;=75")</f>
        <v>3</v>
      </c>
      <c r="Q57" s="2">
        <f>SUMIFS($R$3:$R$92,$C$3:$C$92,"=LReg",$K$3:$K$92,"&gt;75",$K$3:$K$92,"&lt;=90")</f>
        <v>5</v>
      </c>
      <c r="R57">
        <v>1</v>
      </c>
    </row>
    <row r="58" spans="1:18">
      <c r="A58">
        <v>56</v>
      </c>
      <c r="B58" t="s">
        <v>21</v>
      </c>
      <c r="C58" t="s">
        <v>41</v>
      </c>
      <c r="E58">
        <v>55</v>
      </c>
      <c r="F58">
        <v>67</v>
      </c>
      <c r="G58">
        <v>64</v>
      </c>
      <c r="I58">
        <v>49</v>
      </c>
      <c r="J58">
        <v>57</v>
      </c>
      <c r="K58">
        <v>49</v>
      </c>
      <c r="M58" s="10"/>
      <c r="N58" s="2" t="s">
        <v>21</v>
      </c>
      <c r="O58" s="2">
        <f>SUMIFS($R$3:$R$92,$C$3:$C$92,"=SWR",$K$3:$K$92,"&lt;=6")</f>
        <v>0</v>
      </c>
      <c r="P58" s="2">
        <f>SUMIFS($R$3:$R$92,$C$3:$C$92,"=SWR",$K$3:$K$92,"&gt;=7",$K$3:$K$92,"&lt;=75")</f>
        <v>9</v>
      </c>
      <c r="Q58" s="2">
        <f>SUMIFS($R$3:$R$92,$C$3:$C$92,"=SWR",$K$3:$K$92,"&gt;75",$K$3:$K$92,"&lt;=90")</f>
        <v>1</v>
      </c>
      <c r="R58">
        <v>1</v>
      </c>
    </row>
    <row r="59" spans="1:18">
      <c r="A59">
        <v>57</v>
      </c>
      <c r="B59" t="s">
        <v>21</v>
      </c>
      <c r="C59" t="s">
        <v>39</v>
      </c>
      <c r="E59">
        <v>63</v>
      </c>
      <c r="F59">
        <v>64</v>
      </c>
      <c r="G59">
        <v>67</v>
      </c>
      <c r="I59">
        <v>59</v>
      </c>
      <c r="J59">
        <v>66</v>
      </c>
      <c r="K59">
        <v>54</v>
      </c>
      <c r="M59" s="11"/>
      <c r="N59" s="4" t="s">
        <v>22</v>
      </c>
      <c r="O59" s="4">
        <f>SUMIFS($R$3:$R$92,$C$3:$C$92,"=NNet",$K$3:$K$92,"&lt;=6")</f>
        <v>0</v>
      </c>
      <c r="P59" s="4">
        <f>SUMIFS($R$3:$R$92,$C$3:$C$92,"=NNet",$K$3:$K$92,"&gt;=7",$K$3:$K$92,"&lt;=75")</f>
        <v>3</v>
      </c>
      <c r="Q59" s="4">
        <f>SUMIFS($R$3:$R$92,$C$3:$C$92,"=NNet",$K$3:$K$92,"&gt;75",$K$3:$K$92,"&lt;=90")</f>
        <v>6</v>
      </c>
      <c r="R59">
        <v>1</v>
      </c>
    </row>
    <row r="60" spans="1:18">
      <c r="A60">
        <v>58</v>
      </c>
      <c r="B60" t="s">
        <v>27</v>
      </c>
      <c r="C60" t="s">
        <v>42</v>
      </c>
      <c r="E60">
        <v>62</v>
      </c>
      <c r="F60">
        <v>47</v>
      </c>
      <c r="G60">
        <v>47</v>
      </c>
      <c r="I60">
        <v>63</v>
      </c>
      <c r="J60">
        <v>50</v>
      </c>
      <c r="K60">
        <v>43</v>
      </c>
      <c r="M60" s="12" t="s">
        <v>32</v>
      </c>
      <c r="N60" s="3" t="s">
        <v>21</v>
      </c>
      <c r="O60" s="2">
        <f>SUMIFS($R$3:$R$92,$B$3:$B$92,"=SWR",$K$3:$K$92,"&lt;=6")</f>
        <v>2</v>
      </c>
      <c r="P60" s="2">
        <f>SUMIFS($R$3:$R$92,$B$3:$B$92,"=SWR",$K$3:$K$92,"&gt;=7",$K$3:$K$92,"&lt;=75")</f>
        <v>7</v>
      </c>
      <c r="Q60" s="2">
        <f>SUMIFS($R$3:$R$92,$B$3:$B$92,"=SWR",$K$3:$K$92,"&gt;75",$K$3:$K$92,"&lt;=90")</f>
        <v>0</v>
      </c>
      <c r="R60">
        <v>1</v>
      </c>
    </row>
    <row r="61" spans="1:18">
      <c r="A61">
        <v>59</v>
      </c>
      <c r="B61" t="s">
        <v>31</v>
      </c>
      <c r="C61" t="s">
        <v>46</v>
      </c>
      <c r="E61">
        <v>59</v>
      </c>
      <c r="F61">
        <v>71</v>
      </c>
      <c r="G61">
        <v>62</v>
      </c>
      <c r="I61">
        <v>54</v>
      </c>
      <c r="J61">
        <v>51</v>
      </c>
      <c r="K61">
        <v>59</v>
      </c>
      <c r="M61" s="13"/>
      <c r="N61" s="3" t="s">
        <v>24</v>
      </c>
      <c r="O61" s="2">
        <f>SUMIFS($R$3:$R$92,$B$3:$B$92,"=SFS",$K$3:$K$92,"&lt;=6")</f>
        <v>2</v>
      </c>
      <c r="P61" s="2">
        <f>SUMIFS($R$3:$R$92,$B$3:$B$92,"=SFS",$K$3:$K$92,"&gt;=7",$K$3:$K$92,"&lt;=75")</f>
        <v>7</v>
      </c>
      <c r="Q61" s="2">
        <f>SUMIFS($R$3:$R$92,$B$3:$B$92,"=SFS",$K$3:$K$92,"&gt;75",$K$3:$K$92,"&lt;=90")</f>
        <v>0</v>
      </c>
      <c r="R61">
        <v>1</v>
      </c>
    </row>
    <row r="62" spans="1:18">
      <c r="A62">
        <v>60</v>
      </c>
      <c r="B62" t="s">
        <v>31</v>
      </c>
      <c r="C62" t="s">
        <v>47</v>
      </c>
      <c r="E62">
        <v>65</v>
      </c>
      <c r="F62">
        <v>65</v>
      </c>
      <c r="G62">
        <v>65</v>
      </c>
      <c r="I62">
        <v>62</v>
      </c>
      <c r="J62">
        <v>58</v>
      </c>
      <c r="K62">
        <v>50</v>
      </c>
      <c r="M62" s="13"/>
      <c r="N62" s="8" t="s">
        <v>25</v>
      </c>
      <c r="O62" s="7">
        <f>SUMIFS($R$3:$R$92,$B$3:$B$92,"=none",$K$3:$K$92,"&lt;=6")</f>
        <v>0</v>
      </c>
      <c r="P62" s="7">
        <f>SUMIFS($R$3:$R$92,$B$3:$B$92,"=none",$K$3:$K$92,"&gt;=7",$K$3:$K$92,"&lt;=75")</f>
        <v>9</v>
      </c>
      <c r="Q62" s="7">
        <f>SUMIFS($R$3:$R$92,$B$3:$B$92,"=none",$K$3:$K$92,"&gt;75",$K$3:$K$92,"&lt;=90")</f>
        <v>0</v>
      </c>
      <c r="R62">
        <v>1</v>
      </c>
    </row>
    <row r="63" spans="1:18">
      <c r="A63">
        <v>61</v>
      </c>
      <c r="B63" t="s">
        <v>31</v>
      </c>
      <c r="C63" t="s">
        <v>36</v>
      </c>
      <c r="E63">
        <v>68</v>
      </c>
      <c r="F63">
        <v>62</v>
      </c>
      <c r="G63">
        <v>71</v>
      </c>
      <c r="I63">
        <v>50</v>
      </c>
      <c r="J63">
        <v>59</v>
      </c>
      <c r="K63">
        <v>66</v>
      </c>
      <c r="M63" s="13"/>
      <c r="N63" s="8" t="s">
        <v>26</v>
      </c>
      <c r="O63" s="7">
        <f>SUMIFS($R$3:$R$92,$B$3:$B$92,"=log",$K$3:$K$92,"&lt;=6")</f>
        <v>2</v>
      </c>
      <c r="P63" s="7">
        <f>SUMIFS($R$3:$R$92,$B$3:$B$92,"=log",$K$3:$K$92,"&gt;=7",$K$3:$K$92,"&lt;=75")</f>
        <v>6</v>
      </c>
      <c r="Q63" s="7">
        <f>SUMIFS($R$3:$R$92,$B$3:$B$92,"=log",$K$3:$K$92,"&gt;75",$K$3:$K$92,"&lt;=90")</f>
        <v>1</v>
      </c>
      <c r="R63">
        <v>1</v>
      </c>
    </row>
    <row r="64" spans="1:18">
      <c r="A64">
        <v>62</v>
      </c>
      <c r="B64" t="s">
        <v>28</v>
      </c>
      <c r="C64" t="s">
        <v>38</v>
      </c>
      <c r="E64">
        <v>44</v>
      </c>
      <c r="F64">
        <v>68</v>
      </c>
      <c r="G64">
        <v>68</v>
      </c>
      <c r="I64">
        <v>69</v>
      </c>
      <c r="J64">
        <v>52</v>
      </c>
      <c r="K64">
        <v>52</v>
      </c>
      <c r="M64" s="13"/>
      <c r="N64" s="8" t="s">
        <v>27</v>
      </c>
      <c r="O64" s="7">
        <f>SUMIFS($R$3:$R$92,$B$3:$B$92,"=norm",$K$3:$K$92,"&lt;=6")</f>
        <v>0</v>
      </c>
      <c r="P64" s="7">
        <f>SUMIFS($R$3:$R$92,$B$3:$B$92,"=norm",$K$3:$K$92,"&gt;=7",$K$3:$K$92,"&lt;=75")</f>
        <v>8</v>
      </c>
      <c r="Q64" s="7">
        <f>SUMIFS($R$3:$R$92,$B$3:$B$92,"=norm",$K$3:$K$92,"&gt;75",$K$3:$K$92,"&lt;=90")</f>
        <v>1</v>
      </c>
      <c r="R64">
        <v>1</v>
      </c>
    </row>
    <row r="65" spans="1:18">
      <c r="A65">
        <v>63</v>
      </c>
      <c r="B65" t="s">
        <v>40</v>
      </c>
      <c r="C65" t="s">
        <v>21</v>
      </c>
      <c r="E65">
        <v>45</v>
      </c>
      <c r="F65">
        <v>72</v>
      </c>
      <c r="G65">
        <v>63</v>
      </c>
      <c r="I65">
        <v>52</v>
      </c>
      <c r="J65">
        <v>67</v>
      </c>
      <c r="K65">
        <v>63</v>
      </c>
      <c r="M65" s="13"/>
      <c r="N65" s="8" t="s">
        <v>28</v>
      </c>
      <c r="O65" s="7">
        <f>SUMIFS($R$3:$R$92,$B$3:$B$92,"=PCA",$K$3:$K$92,"&lt;=6")</f>
        <v>0</v>
      </c>
      <c r="P65" s="7">
        <f>SUMIFS($R$3:$R$92,$B$3:$B$92,"=PCA",$K$3:$K$92,"&gt;=7",$K$3:$K$92,"&lt;=75")</f>
        <v>8</v>
      </c>
      <c r="Q65" s="7">
        <f>SUMIFS($R$3:$R$92,$B$3:$B$92,"=PCA",$K$3:$K$92,"&gt;75",$K$3:$K$92,"&lt;=90")</f>
        <v>1</v>
      </c>
      <c r="R65">
        <v>1</v>
      </c>
    </row>
    <row r="66" spans="1:18">
      <c r="A66">
        <v>64</v>
      </c>
      <c r="B66" t="s">
        <v>30</v>
      </c>
      <c r="C66" t="s">
        <v>19</v>
      </c>
      <c r="E66">
        <v>58</v>
      </c>
      <c r="F66">
        <v>70</v>
      </c>
      <c r="G66">
        <v>72</v>
      </c>
      <c r="I66">
        <v>43</v>
      </c>
      <c r="J66">
        <v>65</v>
      </c>
      <c r="K66">
        <v>62</v>
      </c>
      <c r="M66" s="13"/>
      <c r="N66" s="3" t="s">
        <v>29</v>
      </c>
      <c r="O66" s="2">
        <f>SUMIFS($R$3:$R$92,$B$3:$B$92,"=freq5bin",$K$3:$K$92,"&lt;=6")</f>
        <v>0</v>
      </c>
      <c r="P66" s="2">
        <f>SUMIFS($R$3:$R$92,$B$3:$B$92,"=freq5bin",$K$3:$K$92,"&gt;=7",$K$3:$K$92,"&lt;=75")</f>
        <v>6</v>
      </c>
      <c r="Q66" s="2">
        <f>SUMIFS($R$3:$R$92,$B$3:$B$92,"=freq5bin",$K$3:$K$92,"&gt;75",$K$3:$K$92,"&lt;=90")</f>
        <v>3</v>
      </c>
      <c r="R66">
        <v>1</v>
      </c>
    </row>
    <row r="67" spans="1:18">
      <c r="A67">
        <v>65</v>
      </c>
      <c r="B67" t="s">
        <v>26</v>
      </c>
      <c r="C67" t="s">
        <v>21</v>
      </c>
      <c r="E67">
        <v>51</v>
      </c>
      <c r="F67">
        <v>43</v>
      </c>
      <c r="G67">
        <v>43</v>
      </c>
      <c r="I67">
        <v>64</v>
      </c>
      <c r="J67">
        <v>62</v>
      </c>
      <c r="K67">
        <v>67</v>
      </c>
      <c r="M67" s="13"/>
      <c r="N67" s="3" t="s">
        <v>40</v>
      </c>
      <c r="O67" s="2">
        <f>SUMIFS($R$3:$R$92,$B$3:$B$92,"=width3bin",$K$3:$K$92,"&lt;=6")</f>
        <v>0</v>
      </c>
      <c r="P67" s="2">
        <f>SUMIFS($R$3:$R$92,$B$3:$B$92,"=width3bin",$K$3:$K$92,"&gt;=7",$K$3:$K$92,"&lt;=75")</f>
        <v>7</v>
      </c>
      <c r="Q67" s="2">
        <f>SUMIFS($R$3:$R$92,$B$3:$B$92,"=width3bin",$K$3:$K$92,"&gt;75",$K$3:$K$92,"&lt;=90")</f>
        <v>2</v>
      </c>
      <c r="R67">
        <v>1</v>
      </c>
    </row>
    <row r="68" spans="1:18">
      <c r="A68">
        <v>66</v>
      </c>
      <c r="B68" t="s">
        <v>26</v>
      </c>
      <c r="C68" t="s">
        <v>18</v>
      </c>
      <c r="E68">
        <v>71</v>
      </c>
      <c r="F68">
        <v>63</v>
      </c>
      <c r="G68">
        <v>70</v>
      </c>
      <c r="I68">
        <v>65</v>
      </c>
      <c r="J68">
        <v>63</v>
      </c>
      <c r="K68">
        <v>65</v>
      </c>
      <c r="M68" s="13"/>
      <c r="N68" s="3" t="s">
        <v>30</v>
      </c>
      <c r="O68" s="2">
        <f>SUMIFS($R$3:$R$92,$B$3:$B$92,"=width5bin",$K$3:$K$92,"&lt;=6")</f>
        <v>0</v>
      </c>
      <c r="P68" s="2">
        <f>SUMIFS($R$3:$R$92,$B$3:$B$92,"=width5bin",$K$3:$K$92,"&gt;=7",$K$3:$K$92,"&lt;=75")</f>
        <v>7</v>
      </c>
      <c r="Q68" s="2">
        <f>SUMIFS($R$3:$R$92,$B$3:$B$92,"=width5bin",$K$3:$K$92,"&gt;75",$K$3:$K$92,"&lt;=90")</f>
        <v>2</v>
      </c>
      <c r="R68">
        <v>1</v>
      </c>
    </row>
    <row r="69" spans="1:18">
      <c r="A69">
        <v>67</v>
      </c>
      <c r="B69" t="s">
        <v>26</v>
      </c>
      <c r="C69" t="s">
        <v>19</v>
      </c>
      <c r="E69">
        <v>43</v>
      </c>
      <c r="F69">
        <v>73</v>
      </c>
      <c r="G69">
        <v>59</v>
      </c>
      <c r="I69">
        <v>66</v>
      </c>
      <c r="J69">
        <v>64</v>
      </c>
      <c r="K69">
        <v>64</v>
      </c>
      <c r="M69" s="14"/>
      <c r="N69" s="5" t="s">
        <v>31</v>
      </c>
      <c r="O69" s="4">
        <f>SUMIFS($R$3:$R$92,$B$3:$B$92,"=freq3bin",$K$3:$K$92,"&lt;=6")</f>
        <v>0</v>
      </c>
      <c r="P69" s="4">
        <f>SUMIFS($R$3:$R$92,$B$3:$B$92,"=freq3bin",$K$3:$K$92,"&gt;=7",$K$3:$K$92,"&lt;=75")</f>
        <v>4</v>
      </c>
      <c r="Q69" s="4">
        <f>SUMIFS($R$3:$R$92,$B$3:$B$92,"=freq3bin",$K$3:$K$92,"&gt;75",$K$3:$K$92,"&lt;=90")</f>
        <v>5</v>
      </c>
      <c r="R69">
        <v>1</v>
      </c>
    </row>
    <row r="70" spans="1:18">
      <c r="A70">
        <v>68</v>
      </c>
      <c r="B70" t="s">
        <v>40</v>
      </c>
      <c r="C70" t="s">
        <v>19</v>
      </c>
      <c r="E70">
        <v>69</v>
      </c>
      <c r="F70">
        <v>59</v>
      </c>
      <c r="G70">
        <v>51</v>
      </c>
      <c r="I70">
        <v>67</v>
      </c>
      <c r="J70">
        <v>70</v>
      </c>
      <c r="K70">
        <v>70</v>
      </c>
      <c r="O70" s="1"/>
      <c r="P70" s="1"/>
      <c r="Q70" s="1"/>
      <c r="R70">
        <v>1</v>
      </c>
    </row>
    <row r="71" spans="1:18">
      <c r="A71">
        <v>69</v>
      </c>
      <c r="B71" t="s">
        <v>40</v>
      </c>
      <c r="C71" t="s">
        <v>38</v>
      </c>
      <c r="E71">
        <v>72</v>
      </c>
      <c r="F71">
        <v>51</v>
      </c>
      <c r="G71">
        <v>58</v>
      </c>
      <c r="I71">
        <v>68</v>
      </c>
      <c r="J71">
        <v>71</v>
      </c>
      <c r="K71">
        <v>71</v>
      </c>
      <c r="O71" s="1"/>
      <c r="P71" s="1"/>
      <c r="Q71" s="1"/>
      <c r="R71">
        <v>1</v>
      </c>
    </row>
    <row r="72" spans="1:18">
      <c r="A72">
        <v>70</v>
      </c>
      <c r="B72" t="s">
        <v>30</v>
      </c>
      <c r="C72" t="s">
        <v>18</v>
      </c>
      <c r="E72">
        <v>70</v>
      </c>
      <c r="F72">
        <v>69</v>
      </c>
      <c r="G72">
        <v>69</v>
      </c>
      <c r="I72">
        <v>77</v>
      </c>
      <c r="J72">
        <v>68</v>
      </c>
      <c r="K72">
        <v>68</v>
      </c>
      <c r="O72" s="1"/>
      <c r="P72" s="1"/>
      <c r="Q72" s="1"/>
      <c r="R72">
        <v>1</v>
      </c>
    </row>
    <row r="73" spans="1:18">
      <c r="A73">
        <v>71</v>
      </c>
      <c r="B73" t="s">
        <v>27</v>
      </c>
      <c r="C73" t="s">
        <v>48</v>
      </c>
      <c r="E73">
        <v>60</v>
      </c>
      <c r="F73">
        <v>60</v>
      </c>
      <c r="G73">
        <v>73</v>
      </c>
      <c r="I73">
        <v>70</v>
      </c>
      <c r="J73">
        <v>73</v>
      </c>
      <c r="K73">
        <v>69</v>
      </c>
      <c r="O73" s="1"/>
      <c r="P73" s="1"/>
      <c r="Q73" s="1"/>
      <c r="R73">
        <v>1</v>
      </c>
    </row>
    <row r="74" spans="1:18">
      <c r="A74">
        <v>72</v>
      </c>
      <c r="B74" t="s">
        <v>40</v>
      </c>
      <c r="C74" t="s">
        <v>18</v>
      </c>
      <c r="E74">
        <v>61</v>
      </c>
      <c r="F74">
        <v>61</v>
      </c>
      <c r="G74">
        <v>60</v>
      </c>
      <c r="I74">
        <v>73</v>
      </c>
      <c r="J74">
        <v>69</v>
      </c>
      <c r="K74">
        <v>73</v>
      </c>
      <c r="O74" s="1"/>
      <c r="P74" s="1"/>
      <c r="Q74" s="1"/>
      <c r="R74">
        <v>1</v>
      </c>
    </row>
    <row r="75" spans="1:18">
      <c r="A75">
        <v>73</v>
      </c>
      <c r="B75" t="s">
        <v>29</v>
      </c>
      <c r="C75" t="s">
        <v>18</v>
      </c>
      <c r="E75">
        <v>77</v>
      </c>
      <c r="F75">
        <v>79</v>
      </c>
      <c r="G75">
        <v>61</v>
      </c>
      <c r="I75">
        <v>72</v>
      </c>
      <c r="J75">
        <v>72</v>
      </c>
      <c r="K75">
        <v>72</v>
      </c>
      <c r="O75" s="1"/>
      <c r="P75" s="1"/>
      <c r="Q75" s="1"/>
      <c r="R75">
        <v>1</v>
      </c>
    </row>
    <row r="76" spans="1:18">
      <c r="A76">
        <v>74</v>
      </c>
      <c r="B76" t="s">
        <v>29</v>
      </c>
      <c r="C76" t="s">
        <v>21</v>
      </c>
      <c r="E76">
        <v>73</v>
      </c>
      <c r="F76">
        <v>76</v>
      </c>
      <c r="G76">
        <v>79</v>
      </c>
      <c r="I76">
        <v>74</v>
      </c>
      <c r="J76">
        <v>74</v>
      </c>
      <c r="K76">
        <v>74</v>
      </c>
      <c r="O76" s="1"/>
      <c r="P76" s="1"/>
      <c r="Q76" s="1"/>
      <c r="R76">
        <v>1</v>
      </c>
    </row>
    <row r="77" spans="1:18">
      <c r="A77">
        <v>75</v>
      </c>
      <c r="B77" t="s">
        <v>40</v>
      </c>
      <c r="C77" t="s">
        <v>39</v>
      </c>
      <c r="E77">
        <v>79</v>
      </c>
      <c r="F77">
        <v>58</v>
      </c>
      <c r="G77">
        <v>77</v>
      </c>
      <c r="I77">
        <v>80</v>
      </c>
      <c r="J77">
        <v>79</v>
      </c>
      <c r="K77">
        <v>79</v>
      </c>
      <c r="O77" s="1"/>
      <c r="P77" s="1"/>
      <c r="Q77" s="1"/>
      <c r="R77">
        <v>1</v>
      </c>
    </row>
    <row r="78" spans="1:18">
      <c r="A78">
        <v>76</v>
      </c>
      <c r="B78" t="s">
        <v>31</v>
      </c>
      <c r="C78" t="s">
        <v>18</v>
      </c>
      <c r="E78">
        <v>80</v>
      </c>
      <c r="F78">
        <v>77</v>
      </c>
      <c r="G78">
        <v>76</v>
      </c>
      <c r="I78">
        <v>71</v>
      </c>
      <c r="J78">
        <v>76</v>
      </c>
      <c r="K78">
        <v>77</v>
      </c>
      <c r="O78" s="1"/>
      <c r="P78" s="1"/>
      <c r="Q78" s="1"/>
      <c r="R78">
        <v>1</v>
      </c>
    </row>
    <row r="79" spans="1:18">
      <c r="A79">
        <v>77</v>
      </c>
      <c r="B79" t="s">
        <v>30</v>
      </c>
      <c r="C79" t="s">
        <v>39</v>
      </c>
      <c r="E79">
        <v>76</v>
      </c>
      <c r="F79">
        <v>74</v>
      </c>
      <c r="G79">
        <v>74</v>
      </c>
      <c r="I79">
        <v>79</v>
      </c>
      <c r="J79">
        <v>78</v>
      </c>
      <c r="K79">
        <v>80</v>
      </c>
      <c r="O79" s="1"/>
      <c r="P79" s="1"/>
      <c r="Q79" s="1"/>
      <c r="R79">
        <v>1</v>
      </c>
    </row>
    <row r="80" spans="1:18">
      <c r="A80">
        <v>78</v>
      </c>
      <c r="B80" t="s">
        <v>31</v>
      </c>
      <c r="C80" t="s">
        <v>19</v>
      </c>
      <c r="E80">
        <v>74</v>
      </c>
      <c r="F80">
        <v>78</v>
      </c>
      <c r="G80">
        <v>78</v>
      </c>
      <c r="I80">
        <v>76</v>
      </c>
      <c r="J80">
        <v>77</v>
      </c>
      <c r="K80">
        <v>76</v>
      </c>
      <c r="O80" s="1"/>
      <c r="P80" s="1"/>
      <c r="Q80" s="1"/>
      <c r="R80">
        <v>1</v>
      </c>
    </row>
    <row r="81" spans="1:18">
      <c r="A81">
        <v>79</v>
      </c>
      <c r="B81" t="s">
        <v>29</v>
      </c>
      <c r="C81" t="s">
        <v>19</v>
      </c>
      <c r="E81">
        <v>75</v>
      </c>
      <c r="F81">
        <v>81</v>
      </c>
      <c r="G81">
        <v>80</v>
      </c>
      <c r="I81">
        <v>81</v>
      </c>
      <c r="J81">
        <v>80</v>
      </c>
      <c r="K81">
        <v>78</v>
      </c>
      <c r="O81" s="1"/>
      <c r="P81" s="1"/>
      <c r="Q81" s="1"/>
      <c r="R81">
        <v>1</v>
      </c>
    </row>
    <row r="82" spans="1:18">
      <c r="A82">
        <v>80</v>
      </c>
      <c r="B82" t="s">
        <v>26</v>
      </c>
      <c r="C82" t="s">
        <v>39</v>
      </c>
      <c r="E82">
        <v>78</v>
      </c>
      <c r="F82">
        <v>80</v>
      </c>
      <c r="G82">
        <v>81</v>
      </c>
      <c r="I82">
        <v>78</v>
      </c>
      <c r="J82">
        <v>75</v>
      </c>
      <c r="K82">
        <v>75</v>
      </c>
      <c r="O82" s="1"/>
      <c r="P82" s="1"/>
      <c r="Q82" s="1"/>
      <c r="R82">
        <v>1</v>
      </c>
    </row>
    <row r="83" spans="1:18">
      <c r="A83">
        <v>81</v>
      </c>
      <c r="B83" t="s">
        <v>31</v>
      </c>
      <c r="C83" t="s">
        <v>21</v>
      </c>
      <c r="E83">
        <v>81</v>
      </c>
      <c r="F83">
        <v>86</v>
      </c>
      <c r="G83">
        <v>75</v>
      </c>
      <c r="I83">
        <v>75</v>
      </c>
      <c r="J83">
        <v>81</v>
      </c>
      <c r="K83">
        <v>81</v>
      </c>
      <c r="O83" s="1"/>
      <c r="P83" s="1"/>
      <c r="Q83" s="1"/>
      <c r="R83">
        <v>1</v>
      </c>
    </row>
    <row r="84" spans="1:18">
      <c r="A84">
        <v>82</v>
      </c>
      <c r="B84" t="s">
        <v>29</v>
      </c>
      <c r="C84" t="s">
        <v>39</v>
      </c>
      <c r="E84">
        <v>90</v>
      </c>
      <c r="F84">
        <v>83</v>
      </c>
      <c r="G84">
        <v>86</v>
      </c>
      <c r="I84">
        <v>82</v>
      </c>
      <c r="J84">
        <v>83</v>
      </c>
      <c r="K84">
        <v>83</v>
      </c>
      <c r="O84" s="1"/>
      <c r="P84" s="1"/>
      <c r="Q84" s="1"/>
      <c r="R84">
        <v>1</v>
      </c>
    </row>
    <row r="85" spans="1:18">
      <c r="A85">
        <v>83</v>
      </c>
      <c r="B85" t="s">
        <v>30</v>
      </c>
      <c r="C85" t="s">
        <v>41</v>
      </c>
      <c r="E85">
        <v>86</v>
      </c>
      <c r="F85">
        <v>87</v>
      </c>
      <c r="G85">
        <v>83</v>
      </c>
      <c r="I85">
        <v>83</v>
      </c>
      <c r="J85">
        <v>88</v>
      </c>
      <c r="K85">
        <v>88</v>
      </c>
      <c r="O85" s="1"/>
      <c r="P85" s="1"/>
      <c r="Q85" s="1"/>
      <c r="R85">
        <v>1</v>
      </c>
    </row>
    <row r="86" spans="1:18">
      <c r="A86">
        <v>84</v>
      </c>
      <c r="B86" t="s">
        <v>27</v>
      </c>
      <c r="C86" t="s">
        <v>41</v>
      </c>
      <c r="E86">
        <v>83</v>
      </c>
      <c r="F86">
        <v>88</v>
      </c>
      <c r="G86">
        <v>87</v>
      </c>
      <c r="I86">
        <v>84</v>
      </c>
      <c r="J86">
        <v>84</v>
      </c>
      <c r="K86">
        <v>84</v>
      </c>
      <c r="O86" s="1"/>
      <c r="P86" s="1"/>
      <c r="Q86" s="1"/>
      <c r="R86">
        <v>1</v>
      </c>
    </row>
    <row r="87" spans="1:18">
      <c r="A87">
        <v>85</v>
      </c>
      <c r="B87" t="s">
        <v>40</v>
      </c>
      <c r="C87" t="s">
        <v>41</v>
      </c>
      <c r="E87">
        <v>84</v>
      </c>
      <c r="F87">
        <v>85</v>
      </c>
      <c r="G87">
        <v>88</v>
      </c>
      <c r="I87">
        <v>85</v>
      </c>
      <c r="J87">
        <v>86</v>
      </c>
      <c r="K87">
        <v>86</v>
      </c>
      <c r="O87" s="1"/>
      <c r="P87" s="1"/>
      <c r="Q87" s="1"/>
      <c r="R87">
        <v>1</v>
      </c>
    </row>
    <row r="88" spans="1:18">
      <c r="A88">
        <v>86</v>
      </c>
      <c r="B88" t="s">
        <v>26</v>
      </c>
      <c r="C88" t="s">
        <v>41</v>
      </c>
      <c r="E88">
        <v>85</v>
      </c>
      <c r="F88">
        <v>84</v>
      </c>
      <c r="G88">
        <v>85</v>
      </c>
      <c r="I88">
        <v>86</v>
      </c>
      <c r="J88">
        <v>87</v>
      </c>
      <c r="K88">
        <v>87</v>
      </c>
      <c r="O88" s="1"/>
      <c r="P88" s="1"/>
      <c r="Q88" s="1"/>
      <c r="R88">
        <v>1</v>
      </c>
    </row>
    <row r="89" spans="1:18">
      <c r="A89">
        <v>87</v>
      </c>
      <c r="B89" t="s">
        <v>31</v>
      </c>
      <c r="C89" t="s">
        <v>41</v>
      </c>
      <c r="E89">
        <v>87</v>
      </c>
      <c r="F89">
        <v>75</v>
      </c>
      <c r="G89">
        <v>84</v>
      </c>
      <c r="I89">
        <v>87</v>
      </c>
      <c r="J89">
        <v>85</v>
      </c>
      <c r="K89">
        <v>85</v>
      </c>
      <c r="O89" s="1"/>
      <c r="P89" s="1"/>
      <c r="Q89" s="1"/>
      <c r="R89">
        <v>1</v>
      </c>
    </row>
    <row r="90" spans="1:18">
      <c r="A90">
        <v>88</v>
      </c>
      <c r="B90" t="s">
        <v>29</v>
      </c>
      <c r="C90" t="s">
        <v>41</v>
      </c>
      <c r="E90">
        <v>88</v>
      </c>
      <c r="F90">
        <v>82</v>
      </c>
      <c r="G90">
        <v>82</v>
      </c>
      <c r="I90">
        <v>88</v>
      </c>
      <c r="J90">
        <v>82</v>
      </c>
      <c r="K90">
        <v>82</v>
      </c>
      <c r="R90">
        <v>1</v>
      </c>
    </row>
    <row r="91" spans="1:18">
      <c r="A91">
        <v>89</v>
      </c>
      <c r="B91" t="s">
        <v>31</v>
      </c>
      <c r="C91" t="s">
        <v>39</v>
      </c>
      <c r="E91">
        <v>82</v>
      </c>
      <c r="F91">
        <v>90</v>
      </c>
      <c r="G91">
        <v>90</v>
      </c>
      <c r="I91">
        <v>89</v>
      </c>
      <c r="J91">
        <v>89</v>
      </c>
      <c r="K91">
        <v>89</v>
      </c>
      <c r="R91">
        <v>1</v>
      </c>
    </row>
    <row r="92" spans="1:18">
      <c r="A92">
        <v>90</v>
      </c>
      <c r="B92" t="s">
        <v>28</v>
      </c>
      <c r="C92" t="s">
        <v>39</v>
      </c>
      <c r="E92">
        <v>89</v>
      </c>
      <c r="F92">
        <v>89</v>
      </c>
      <c r="G92">
        <v>89</v>
      </c>
      <c r="I92">
        <v>90</v>
      </c>
      <c r="J92">
        <v>90</v>
      </c>
      <c r="K92">
        <v>90</v>
      </c>
      <c r="R92">
        <v>1</v>
      </c>
    </row>
  </sheetData>
  <mergeCells count="14">
    <mergeCell ref="M14:M23"/>
    <mergeCell ref="E1:G1"/>
    <mergeCell ref="I1:K1"/>
    <mergeCell ref="M2:Q2"/>
    <mergeCell ref="M3:N4"/>
    <mergeCell ref="M5:M13"/>
    <mergeCell ref="M51:M59"/>
    <mergeCell ref="M60:M69"/>
    <mergeCell ref="M25:Q25"/>
    <mergeCell ref="M26:N27"/>
    <mergeCell ref="M28:M36"/>
    <mergeCell ref="M37:M46"/>
    <mergeCell ref="M48:Q48"/>
    <mergeCell ref="M49:N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92"/>
  <sheetViews>
    <sheetView workbookViewId="0">
      <selection activeCell="O1" sqref="O1:Q1048576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0" hidden="1" customWidth="1"/>
    <col min="5" max="5" width="15" hidden="1" customWidth="1"/>
    <col min="6" max="6" width="15.140625" hidden="1" customWidth="1"/>
    <col min="7" max="7" width="19.28515625" hidden="1" customWidth="1"/>
    <col min="8" max="8" width="0" hidden="1" customWidth="1"/>
    <col min="9" max="9" width="16" bestFit="1" customWidth="1"/>
    <col min="10" max="10" width="16.140625" bestFit="1" customWidth="1"/>
    <col min="11" max="11" width="20.28515625" bestFit="1" customWidth="1"/>
    <col min="15" max="17" width="15.7109375" customWidth="1"/>
  </cols>
  <sheetData>
    <row r="1" spans="1:18">
      <c r="E1" s="21" t="s">
        <v>3</v>
      </c>
      <c r="F1" s="21"/>
      <c r="G1" s="21"/>
      <c r="I1" s="21" t="s">
        <v>4</v>
      </c>
      <c r="J1" s="21"/>
      <c r="K1" s="21"/>
    </row>
    <row r="2" spans="1:1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I2" t="s">
        <v>5</v>
      </c>
      <c r="J2" t="s">
        <v>6</v>
      </c>
      <c r="K2" t="s">
        <v>7</v>
      </c>
      <c r="M2" s="15" t="s">
        <v>17</v>
      </c>
      <c r="N2" s="16"/>
      <c r="O2" s="16"/>
      <c r="P2" s="16"/>
      <c r="Q2" s="16"/>
    </row>
    <row r="3" spans="1:18">
      <c r="A3">
        <v>1</v>
      </c>
      <c r="B3" t="s">
        <v>27</v>
      </c>
      <c r="C3" t="s">
        <v>35</v>
      </c>
      <c r="E3">
        <v>11</v>
      </c>
      <c r="F3">
        <v>11</v>
      </c>
      <c r="G3">
        <v>11</v>
      </c>
      <c r="I3">
        <v>11</v>
      </c>
      <c r="J3">
        <v>11</v>
      </c>
      <c r="K3">
        <v>11</v>
      </c>
      <c r="M3" s="17"/>
      <c r="N3" s="18"/>
      <c r="O3" s="2" t="s">
        <v>11</v>
      </c>
      <c r="P3" s="3" t="s">
        <v>12</v>
      </c>
      <c r="Q3" s="3" t="s">
        <v>13</v>
      </c>
      <c r="R3">
        <v>1</v>
      </c>
    </row>
    <row r="4" spans="1:18">
      <c r="A4">
        <v>2</v>
      </c>
      <c r="B4" t="s">
        <v>27</v>
      </c>
      <c r="C4" t="s">
        <v>36</v>
      </c>
      <c r="E4">
        <v>13</v>
      </c>
      <c r="F4">
        <v>13</v>
      </c>
      <c r="G4">
        <v>13</v>
      </c>
      <c r="I4">
        <v>7</v>
      </c>
      <c r="J4">
        <v>1</v>
      </c>
      <c r="K4">
        <v>7</v>
      </c>
      <c r="M4" s="19"/>
      <c r="N4" s="20"/>
      <c r="O4" s="2" t="s">
        <v>51</v>
      </c>
      <c r="P4" s="3" t="s">
        <v>52</v>
      </c>
      <c r="Q4" s="3" t="s">
        <v>53</v>
      </c>
      <c r="R4">
        <v>1</v>
      </c>
    </row>
    <row r="5" spans="1:18">
      <c r="A5">
        <v>3</v>
      </c>
      <c r="B5" t="s">
        <v>25</v>
      </c>
      <c r="C5" t="s">
        <v>35</v>
      </c>
      <c r="E5">
        <v>12</v>
      </c>
      <c r="F5">
        <v>12</v>
      </c>
      <c r="G5">
        <v>12</v>
      </c>
      <c r="I5">
        <v>8</v>
      </c>
      <c r="J5">
        <v>2</v>
      </c>
      <c r="K5">
        <v>8</v>
      </c>
      <c r="M5" s="9" t="s">
        <v>23</v>
      </c>
      <c r="N5" s="3" t="s">
        <v>35</v>
      </c>
      <c r="O5" s="6">
        <f>SUMIFS($R$3:$R$92,$C$3:$C$92,"=CART (yes)",$I$3:$I$92,"&lt;=6")</f>
        <v>2</v>
      </c>
      <c r="P5" s="6">
        <f>SUMIFS($R$3:$R$92,$C$3:$C$92,"=CART (yes)",$I$3:$I$92,"&gt;=7",$I$3:$I$92,"&lt;=75")</f>
        <v>7</v>
      </c>
      <c r="Q5" s="6">
        <f>SUMIFS($R$3:$R$92,$C$3:$C$92,"=CART (yes)",$I$3:$I$92,"&gt;75",$I$3:$I$92,"&lt;=90")</f>
        <v>0</v>
      </c>
      <c r="R5">
        <v>1</v>
      </c>
    </row>
    <row r="6" spans="1:18">
      <c r="A6">
        <v>4</v>
      </c>
      <c r="B6" t="s">
        <v>25</v>
      </c>
      <c r="C6" t="s">
        <v>36</v>
      </c>
      <c r="E6">
        <v>14</v>
      </c>
      <c r="F6">
        <v>23</v>
      </c>
      <c r="G6">
        <v>23</v>
      </c>
      <c r="I6">
        <v>12</v>
      </c>
      <c r="J6">
        <v>3</v>
      </c>
      <c r="K6">
        <v>12</v>
      </c>
      <c r="M6" s="10"/>
      <c r="N6" s="2" t="s">
        <v>36</v>
      </c>
      <c r="O6" s="2">
        <f>SUMIFS($R$3:$R$92,$C$3:$C$92,"=CART (no)",$I$3:$I$92,"&lt;=6")</f>
        <v>3</v>
      </c>
      <c r="P6" s="2">
        <f>SUMIFS($R$3:$R$92,$C$3:$C$92,"=CART (no)",$I$3:$I$92,"&gt;=7",$I$3:$I$92,"&lt;=75")</f>
        <v>7</v>
      </c>
      <c r="Q6" s="2">
        <f>SUMIFS($R$3:$R$92,$C$3:$C$92,"=CART (no)",$I$3:$I$92,"&gt;75",$I$3:$I$92,"&lt;=90")</f>
        <v>0</v>
      </c>
      <c r="R6">
        <v>1</v>
      </c>
    </row>
    <row r="7" spans="1:18">
      <c r="A7">
        <v>5</v>
      </c>
      <c r="B7" t="s">
        <v>26</v>
      </c>
      <c r="C7" t="s">
        <v>35</v>
      </c>
      <c r="E7">
        <v>23</v>
      </c>
      <c r="F7">
        <v>18</v>
      </c>
      <c r="G7">
        <v>14</v>
      </c>
      <c r="I7">
        <v>13</v>
      </c>
      <c r="J7">
        <v>4</v>
      </c>
      <c r="K7">
        <v>13</v>
      </c>
      <c r="M7" s="10"/>
      <c r="N7" s="7" t="s">
        <v>37</v>
      </c>
      <c r="O7" s="7">
        <f>SUMIFS($R$3:$R$92,$C$3:$C$92,"=ABE0-5NN",$I$3:$I$92,"&lt;=6")</f>
        <v>0</v>
      </c>
      <c r="P7" s="7">
        <f>SUMIFS($R$3:$R$92,$C$3:$C$92,"=ABE0-5NN",$I$3:$I$92,"&gt;=7",$I$3:$I$92,"&lt;=75")</f>
        <v>9</v>
      </c>
      <c r="Q7" s="7">
        <f>SUMIFS($R$3:$R$92,$C$3:$C$92,"=ABE0-5NN",$I$3:$I$92,"&gt;75",$I$3:$I$92,"&lt;=90")</f>
        <v>0</v>
      </c>
      <c r="R7">
        <v>1</v>
      </c>
    </row>
    <row r="8" spans="1:18">
      <c r="A8">
        <v>6</v>
      </c>
      <c r="B8" t="s">
        <v>26</v>
      </c>
      <c r="C8" t="s">
        <v>36</v>
      </c>
      <c r="E8">
        <v>25</v>
      </c>
      <c r="F8">
        <v>14</v>
      </c>
      <c r="G8">
        <v>18</v>
      </c>
      <c r="I8">
        <v>1</v>
      </c>
      <c r="J8">
        <v>5</v>
      </c>
      <c r="K8">
        <v>1</v>
      </c>
      <c r="M8" s="10"/>
      <c r="N8" s="7" t="s">
        <v>38</v>
      </c>
      <c r="O8" s="7">
        <f>SUMIFS($R$3:$R$92,$C$3:$C$92,"=ABE0-1NN",$I$3:$I$92,"&lt;=6")</f>
        <v>1</v>
      </c>
      <c r="P8" s="7">
        <f>SUMIFS($R$3:$R$92,$C$3:$C$92,"=ABE0-1NN",$I$3:$I$92,"&gt;=7",$I$3:$I$92,"&lt;=75")</f>
        <v>8</v>
      </c>
      <c r="Q8" s="7">
        <f>SUMIFS($R$3:$R$92,$C$3:$C$92,"=ABE0-1NN",$I$3:$I$92,"&gt;75",$I$3:$I$92,"&lt;=90")</f>
        <v>0</v>
      </c>
      <c r="R8">
        <v>1</v>
      </c>
    </row>
    <row r="9" spans="1:18">
      <c r="A9">
        <v>7</v>
      </c>
      <c r="B9" t="s">
        <v>21</v>
      </c>
      <c r="C9" t="s">
        <v>35</v>
      </c>
      <c r="E9">
        <v>16</v>
      </c>
      <c r="F9">
        <v>7</v>
      </c>
      <c r="G9">
        <v>15</v>
      </c>
      <c r="I9">
        <v>2</v>
      </c>
      <c r="J9">
        <v>6</v>
      </c>
      <c r="K9">
        <v>2</v>
      </c>
      <c r="M9" s="10"/>
      <c r="N9" s="7" t="s">
        <v>18</v>
      </c>
      <c r="O9" s="7">
        <f>SUMIFS($R$3:$R$92,$C$3:$C$92,"=PCR",$I$3:$I$92,"&lt;=6")</f>
        <v>0</v>
      </c>
      <c r="P9" s="7">
        <f>SUMIFS($R$3:$R$92,$C$3:$C$92,"=PCR",$I$3:$I$92,"&gt;=7",$I$3:$I$92,"&lt;=75")</f>
        <v>7</v>
      </c>
      <c r="Q9" s="7">
        <f>SUMIFS($R$3:$R$92,$C$3:$C$92,"=PCR",$I$3:$I$92,"&gt;75",$I$3:$I$92,"&lt;=90")</f>
        <v>2</v>
      </c>
      <c r="R9">
        <v>1</v>
      </c>
    </row>
    <row r="10" spans="1:18">
      <c r="A10">
        <v>8</v>
      </c>
      <c r="B10" t="s">
        <v>21</v>
      </c>
      <c r="C10" t="s">
        <v>36</v>
      </c>
      <c r="E10">
        <v>15</v>
      </c>
      <c r="F10">
        <v>8</v>
      </c>
      <c r="G10">
        <v>17</v>
      </c>
      <c r="I10">
        <v>3</v>
      </c>
      <c r="J10">
        <v>7</v>
      </c>
      <c r="K10">
        <v>3</v>
      </c>
      <c r="M10" s="10"/>
      <c r="N10" s="7" t="s">
        <v>19</v>
      </c>
      <c r="O10" s="7">
        <f>SUMIFS($R$3:$R$92,$C$3:$C$92,"=PLSR",$I$3:$I$92,"&lt;=6")</f>
        <v>0</v>
      </c>
      <c r="P10" s="7">
        <f>SUMIFS($R$3:$R$92,$C$3:$C$92,"=PLSR",$I$3:$I$92,"&gt;=7",$I$3:$I$92,"&lt;=75")</f>
        <v>7</v>
      </c>
      <c r="Q10" s="7">
        <f>SUMIFS($R$3:$R$92,$C$3:$C$92,"=PLSR",$I$3:$I$92,"&gt;75",$I$3:$I$92,"&lt;=90")</f>
        <v>2</v>
      </c>
      <c r="R10">
        <v>1</v>
      </c>
    </row>
    <row r="11" spans="1:18">
      <c r="A11">
        <v>9</v>
      </c>
      <c r="B11" t="s">
        <v>24</v>
      </c>
      <c r="C11" t="s">
        <v>35</v>
      </c>
      <c r="E11">
        <v>17</v>
      </c>
      <c r="F11">
        <v>34</v>
      </c>
      <c r="G11">
        <v>34</v>
      </c>
      <c r="I11">
        <v>4</v>
      </c>
      <c r="J11">
        <v>8</v>
      </c>
      <c r="K11">
        <v>4</v>
      </c>
      <c r="M11" s="10"/>
      <c r="N11" s="2" t="s">
        <v>20</v>
      </c>
      <c r="O11" s="2">
        <f>SUMIFS($R$3:$R$92,$C$3:$C$92,"=LReg",$I$3:$I$92,"&lt;=6")</f>
        <v>0</v>
      </c>
      <c r="P11" s="2">
        <f>SUMIFS($R$3:$R$92,$C$3:$C$92,"=LReg",$I$3:$I$92,"&gt;=7",$I$3:$I$92,"&lt;=75")</f>
        <v>3</v>
      </c>
      <c r="Q11" s="2">
        <f>SUMIFS($R$3:$R$92,$C$3:$C$92,"=LReg",$I$3:$I$92,"&gt;75",$I$3:$I$92,"&lt;=90")</f>
        <v>5</v>
      </c>
      <c r="R11">
        <v>1</v>
      </c>
    </row>
    <row r="12" spans="1:18">
      <c r="A12">
        <v>10</v>
      </c>
      <c r="B12" t="s">
        <v>24</v>
      </c>
      <c r="C12" t="s">
        <v>36</v>
      </c>
      <c r="E12">
        <v>42</v>
      </c>
      <c r="F12">
        <v>15</v>
      </c>
      <c r="G12">
        <v>16</v>
      </c>
      <c r="I12">
        <v>5</v>
      </c>
      <c r="J12">
        <v>12</v>
      </c>
      <c r="K12">
        <v>5</v>
      </c>
      <c r="M12" s="10"/>
      <c r="N12" s="2" t="s">
        <v>21</v>
      </c>
      <c r="O12" s="2">
        <f>SUMIFS($R$3:$R$92,$C$3:$C$92,"=SWR",$I$3:$I$92,"&lt;=6")</f>
        <v>0</v>
      </c>
      <c r="P12" s="2">
        <f>SUMIFS($R$3:$R$92,$C$3:$C$92,"=SWR",$I$3:$I$92,"&gt;=7",$I$3:$I$92,"&lt;=75")</f>
        <v>10</v>
      </c>
      <c r="Q12" s="2">
        <f>SUMIFS($R$3:$R$92,$C$3:$C$92,"=SWR",$I$3:$I$92,"&gt;75",$I$3:$I$92,"&lt;=90")</f>
        <v>0</v>
      </c>
      <c r="R12">
        <v>1</v>
      </c>
    </row>
    <row r="13" spans="1:18">
      <c r="A13">
        <v>11</v>
      </c>
      <c r="B13" t="s">
        <v>21</v>
      </c>
      <c r="C13" t="s">
        <v>38</v>
      </c>
      <c r="E13">
        <v>39</v>
      </c>
      <c r="F13">
        <v>17</v>
      </c>
      <c r="G13">
        <v>36</v>
      </c>
      <c r="I13">
        <v>6</v>
      </c>
      <c r="J13">
        <v>13</v>
      </c>
      <c r="K13">
        <v>6</v>
      </c>
      <c r="M13" s="11"/>
      <c r="N13" s="4" t="s">
        <v>22</v>
      </c>
      <c r="O13" s="4">
        <f>SUMIFS($R$3:$R$92,$C$3:$C$92,"=NNet",$I$3:$I$92,"&lt;=6")</f>
        <v>0</v>
      </c>
      <c r="P13" s="4">
        <f>SUMIFS($R$3:$R$92,$C$3:$C$92,"=NNet",$I$3:$I$92,"&gt;=7",$I$3:$I$92,"&lt;=75")</f>
        <v>3</v>
      </c>
      <c r="Q13" s="4">
        <f>SUMIFS($R$3:$R$92,$C$3:$C$92,"=NNet",$I$3:$I$92,"&gt;75",$I$3:$I$92,"&lt;=90")</f>
        <v>6</v>
      </c>
      <c r="R13">
        <v>1</v>
      </c>
    </row>
    <row r="14" spans="1:18">
      <c r="A14">
        <v>12</v>
      </c>
      <c r="B14" t="s">
        <v>26</v>
      </c>
      <c r="C14" t="s">
        <v>38</v>
      </c>
      <c r="E14">
        <v>24</v>
      </c>
      <c r="F14">
        <v>36</v>
      </c>
      <c r="G14">
        <v>25</v>
      </c>
      <c r="I14">
        <v>14</v>
      </c>
      <c r="J14">
        <v>9</v>
      </c>
      <c r="K14">
        <v>9</v>
      </c>
      <c r="M14" s="12" t="s">
        <v>32</v>
      </c>
      <c r="N14" s="3" t="s">
        <v>21</v>
      </c>
      <c r="O14" s="2">
        <f>SUMIFS($R$3:$R$92,$B$3:$B$92,"=SWR",$I$3:$I$92,"&lt;=6")</f>
        <v>3</v>
      </c>
      <c r="P14" s="2">
        <f>SUMIFS($R$3:$R$92,$B$3:$B$92,"=SWR",$I$3:$I$92,"&gt;=7",$I$3:$I$92,"&lt;=75")</f>
        <v>6</v>
      </c>
      <c r="Q14" s="2">
        <f>SUMIFS($R$3:$R$92,$B$3:$B$92,"=SWR",$I$3:$I$92,"&gt;75",$I$3:$I$92,"&lt;=90")</f>
        <v>0</v>
      </c>
      <c r="R14">
        <v>1</v>
      </c>
    </row>
    <row r="15" spans="1:18">
      <c r="A15">
        <v>13</v>
      </c>
      <c r="B15" t="s">
        <v>21</v>
      </c>
      <c r="C15" t="s">
        <v>37</v>
      </c>
      <c r="E15">
        <v>34</v>
      </c>
      <c r="F15">
        <v>24</v>
      </c>
      <c r="G15">
        <v>24</v>
      </c>
      <c r="I15">
        <v>9</v>
      </c>
      <c r="J15">
        <v>10</v>
      </c>
      <c r="K15">
        <v>10</v>
      </c>
      <c r="M15" s="13"/>
      <c r="N15" s="3" t="s">
        <v>24</v>
      </c>
      <c r="O15" s="2">
        <f>SUMIFS($R$3:$R$92,$B$3:$B$92,"=SFS",$I$3:$I$92,"&lt;=6")</f>
        <v>2</v>
      </c>
      <c r="P15" s="2">
        <f>SUMIFS($R$3:$R$92,$B$3:$B$92,"=SFS",$I$3:$I$92,"&gt;=7",$I$3:$I$92,"&lt;=75")</f>
        <v>7</v>
      </c>
      <c r="Q15" s="2">
        <f>SUMIFS($R$3:$R$92,$B$3:$B$92,"=SFS",$I$3:$I$92,"&gt;75",$I$3:$I$92,"&lt;=90")</f>
        <v>0</v>
      </c>
      <c r="R15">
        <v>1</v>
      </c>
    </row>
    <row r="16" spans="1:18">
      <c r="A16">
        <v>14</v>
      </c>
      <c r="B16" t="s">
        <v>24</v>
      </c>
      <c r="C16" t="s">
        <v>37</v>
      </c>
      <c r="E16">
        <v>57</v>
      </c>
      <c r="F16">
        <v>16</v>
      </c>
      <c r="G16">
        <v>7</v>
      </c>
      <c r="I16">
        <v>10</v>
      </c>
      <c r="J16">
        <v>26</v>
      </c>
      <c r="K16">
        <v>14</v>
      </c>
      <c r="M16" s="13"/>
      <c r="N16" s="8" t="s">
        <v>25</v>
      </c>
      <c r="O16" s="7">
        <f>SUMIFS($R$3:$R$92,$B$3:$B$92,"=none",$I$3:$I$92,"&lt;=6")</f>
        <v>0</v>
      </c>
      <c r="P16" s="7">
        <f>SUMIFS($R$3:$R$92,$B$3:$B$92,"=none",$I$3:$I$92,"&gt;=7",$I$3:$I$92,"&lt;=75")</f>
        <v>9</v>
      </c>
      <c r="Q16" s="7">
        <f>SUMIFS($R$3:$R$92,$B$3:$B$92,"=none",$I$3:$I$92,"&gt;75",$I$3:$I$92,"&lt;=90")</f>
        <v>0</v>
      </c>
      <c r="R16">
        <v>1</v>
      </c>
    </row>
    <row r="17" spans="1:18">
      <c r="A17">
        <v>15</v>
      </c>
      <c r="B17" t="s">
        <v>28</v>
      </c>
      <c r="C17" t="s">
        <v>19</v>
      </c>
      <c r="E17">
        <v>36</v>
      </c>
      <c r="F17">
        <v>19</v>
      </c>
      <c r="G17">
        <v>8</v>
      </c>
      <c r="I17">
        <v>18</v>
      </c>
      <c r="J17">
        <v>27</v>
      </c>
      <c r="K17">
        <v>18</v>
      </c>
      <c r="M17" s="13"/>
      <c r="N17" s="8" t="s">
        <v>26</v>
      </c>
      <c r="O17" s="7">
        <f>SUMIFS($R$3:$R$92,$B$3:$B$92,"=log",$I$3:$I$92,"&lt;=6")</f>
        <v>1</v>
      </c>
      <c r="P17" s="7">
        <f>SUMIFS($R$3:$R$92,$B$3:$B$92,"=log",$I$3:$I$92,"&gt;=7",$I$3:$I$92,"&lt;=75")</f>
        <v>6</v>
      </c>
      <c r="Q17" s="7">
        <f>SUMIFS($R$3:$R$92,$B$3:$B$92,"=log",$I$3:$I$92,"&gt;75",$I$3:$I$92,"&lt;=90")</f>
        <v>2</v>
      </c>
      <c r="R17">
        <v>1</v>
      </c>
    </row>
    <row r="18" spans="1:18">
      <c r="A18">
        <v>16</v>
      </c>
      <c r="B18" t="s">
        <v>21</v>
      </c>
      <c r="C18" t="s">
        <v>18</v>
      </c>
      <c r="E18">
        <v>18</v>
      </c>
      <c r="F18">
        <v>20</v>
      </c>
      <c r="G18">
        <v>39</v>
      </c>
      <c r="I18">
        <v>34</v>
      </c>
      <c r="J18">
        <v>14</v>
      </c>
      <c r="K18">
        <v>26</v>
      </c>
      <c r="M18" s="13"/>
      <c r="N18" s="8" t="s">
        <v>27</v>
      </c>
      <c r="O18" s="7">
        <f>SUMIFS($R$3:$R$92,$B$3:$B$92,"=norm",$I$3:$I$92,"&lt;=6")</f>
        <v>0</v>
      </c>
      <c r="P18" s="7">
        <f>SUMIFS($R$3:$R$92,$B$3:$B$92,"=norm",$I$3:$I$92,"&gt;=7",$I$3:$I$92,"&lt;=75")</f>
        <v>8</v>
      </c>
      <c r="Q18" s="7">
        <f>SUMIFS($R$3:$R$92,$B$3:$B$92,"=norm",$I$3:$I$92,"&gt;75",$I$3:$I$92,"&lt;=90")</f>
        <v>1</v>
      </c>
      <c r="R18">
        <v>1</v>
      </c>
    </row>
    <row r="19" spans="1:18">
      <c r="A19">
        <v>17</v>
      </c>
      <c r="B19" t="s">
        <v>25</v>
      </c>
      <c r="C19" t="s">
        <v>19</v>
      </c>
      <c r="E19">
        <v>7</v>
      </c>
      <c r="F19">
        <v>25</v>
      </c>
      <c r="G19">
        <v>42</v>
      </c>
      <c r="I19">
        <v>36</v>
      </c>
      <c r="J19">
        <v>18</v>
      </c>
      <c r="K19">
        <v>27</v>
      </c>
      <c r="M19" s="13"/>
      <c r="N19" s="8" t="s">
        <v>28</v>
      </c>
      <c r="O19" s="7">
        <f>SUMIFS($R$3:$R$92,$B$3:$B$92,"=PCA",$I$3:$I$92,"&lt;=6")</f>
        <v>0</v>
      </c>
      <c r="P19" s="7">
        <f>SUMIFS($R$3:$R$92,$B$3:$B$92,"=PCA",$I$3:$I$92,"&gt;=7",$I$3:$I$92,"&lt;=75")</f>
        <v>8</v>
      </c>
      <c r="Q19" s="7">
        <f>SUMIFS($R$3:$R$92,$B$3:$B$92,"=PCA",$I$3:$I$92,"&gt;75",$I$3:$I$92,"&lt;=90")</f>
        <v>1</v>
      </c>
      <c r="R19">
        <v>1</v>
      </c>
    </row>
    <row r="20" spans="1:18">
      <c r="A20">
        <v>18</v>
      </c>
      <c r="B20" t="s">
        <v>24</v>
      </c>
      <c r="C20" t="s">
        <v>38</v>
      </c>
      <c r="E20">
        <v>8</v>
      </c>
      <c r="F20">
        <v>39</v>
      </c>
      <c r="G20">
        <v>37</v>
      </c>
      <c r="I20">
        <v>26</v>
      </c>
      <c r="J20">
        <v>23</v>
      </c>
      <c r="K20">
        <v>34</v>
      </c>
      <c r="M20" s="13"/>
      <c r="N20" s="3" t="s">
        <v>29</v>
      </c>
      <c r="O20" s="2">
        <f>SUMIFS($R$3:$R$92,$B$3:$B$92,"=freq5bin",$I$3:$I$92,"&lt;=6")</f>
        <v>0</v>
      </c>
      <c r="P20" s="2">
        <f>SUMIFS($R$3:$R$92,$B$3:$B$92,"=freq5bin",$I$3:$I$92,"&gt;=7",$I$3:$I$92,"&lt;=75")</f>
        <v>6</v>
      </c>
      <c r="Q20" s="2">
        <f>SUMIFS($R$3:$R$92,$B$3:$B$92,"=freq5bin",$I$3:$I$92,"&gt;75",$I$3:$I$92,"&lt;=90")</f>
        <v>3</v>
      </c>
      <c r="R20">
        <v>1</v>
      </c>
    </row>
    <row r="21" spans="1:18">
      <c r="A21">
        <v>19</v>
      </c>
      <c r="B21" t="s">
        <v>28</v>
      </c>
      <c r="C21" t="s">
        <v>18</v>
      </c>
      <c r="E21">
        <v>26</v>
      </c>
      <c r="F21">
        <v>37</v>
      </c>
      <c r="G21">
        <v>19</v>
      </c>
      <c r="I21">
        <v>27</v>
      </c>
      <c r="J21">
        <v>34</v>
      </c>
      <c r="K21">
        <v>36</v>
      </c>
      <c r="M21" s="13"/>
      <c r="N21" s="3" t="s">
        <v>40</v>
      </c>
      <c r="O21" s="2">
        <f>SUMIFS($R$3:$R$92,$B$3:$B$92,"=width3bin",$I$3:$I$92,"&lt;=6")</f>
        <v>0</v>
      </c>
      <c r="P21" s="2">
        <f>SUMIFS($R$3:$R$92,$B$3:$B$92,"=width3bin",$I$3:$I$92,"&gt;=7",$I$3:$I$92,"&lt;=75")</f>
        <v>8</v>
      </c>
      <c r="Q21" s="2">
        <f>SUMIFS($R$3:$R$92,$B$3:$B$92,"=width3bin",$I$3:$I$92,"&gt;75",$I$3:$I$92,"&lt;=90")</f>
        <v>1</v>
      </c>
      <c r="R21">
        <v>1</v>
      </c>
    </row>
    <row r="22" spans="1:18">
      <c r="A22">
        <v>20</v>
      </c>
      <c r="B22" t="s">
        <v>25</v>
      </c>
      <c r="C22" t="s">
        <v>18</v>
      </c>
      <c r="E22">
        <v>28</v>
      </c>
      <c r="F22">
        <v>1</v>
      </c>
      <c r="G22">
        <v>20</v>
      </c>
      <c r="I22">
        <v>21</v>
      </c>
      <c r="J22">
        <v>36</v>
      </c>
      <c r="K22">
        <v>23</v>
      </c>
      <c r="M22" s="13"/>
      <c r="N22" s="3" t="s">
        <v>30</v>
      </c>
      <c r="O22" s="2">
        <f>SUMIFS($R$3:$R$92,$B$3:$B$92,"=width5bin",$I$3:$I$92,"&lt;=6")</f>
        <v>0</v>
      </c>
      <c r="P22" s="2">
        <f>SUMIFS($R$3:$R$92,$B$3:$B$92,"=width5bin",$I$3:$I$92,"&gt;=7",$I$3:$I$92,"&lt;=75")</f>
        <v>6</v>
      </c>
      <c r="Q22" s="2">
        <f>SUMIFS($R$3:$R$92,$B$3:$B$92,"=width5bin",$I$3:$I$92,"&gt;75",$I$3:$I$92,"&lt;=90")</f>
        <v>3</v>
      </c>
      <c r="R22">
        <v>1</v>
      </c>
    </row>
    <row r="23" spans="1:18">
      <c r="A23">
        <v>21</v>
      </c>
      <c r="B23" t="s">
        <v>28</v>
      </c>
      <c r="C23" t="s">
        <v>35</v>
      </c>
      <c r="E23">
        <v>27</v>
      </c>
      <c r="F23">
        <v>2</v>
      </c>
      <c r="G23">
        <v>28</v>
      </c>
      <c r="I23">
        <v>22</v>
      </c>
      <c r="J23">
        <v>21</v>
      </c>
      <c r="K23">
        <v>21</v>
      </c>
      <c r="M23" s="14"/>
      <c r="N23" s="5" t="s">
        <v>31</v>
      </c>
      <c r="O23" s="4">
        <f>SUMIFS($R$3:$R$92,$B$3:$B$92,"=freq3bin",$I$3:$I$92,"&lt;=6")</f>
        <v>0</v>
      </c>
      <c r="P23" s="4">
        <f>SUMIFS($R$3:$R$92,$B$3:$B$92,"=freq3bin",$I$3:$I$92,"&gt;=7",$I$3:$I$92,"&lt;=75")</f>
        <v>5</v>
      </c>
      <c r="Q23" s="4">
        <f>SUMIFS($R$3:$R$92,$B$3:$B$92,"=freq3bin",$I$3:$I$92,"&gt;75",$I$3:$I$92,"&lt;=90")</f>
        <v>4</v>
      </c>
      <c r="R23">
        <v>1</v>
      </c>
    </row>
    <row r="24" spans="1:18">
      <c r="A24">
        <v>22</v>
      </c>
      <c r="B24" t="s">
        <v>28</v>
      </c>
      <c r="C24" t="s">
        <v>36</v>
      </c>
      <c r="E24">
        <v>37</v>
      </c>
      <c r="F24">
        <v>3</v>
      </c>
      <c r="G24">
        <v>29</v>
      </c>
      <c r="I24">
        <v>30</v>
      </c>
      <c r="J24">
        <v>22</v>
      </c>
      <c r="K24">
        <v>22</v>
      </c>
      <c r="O24" s="1"/>
      <c r="P24" s="1"/>
      <c r="Q24" s="1"/>
      <c r="R24">
        <v>1</v>
      </c>
    </row>
    <row r="25" spans="1:18">
      <c r="A25">
        <v>23</v>
      </c>
      <c r="B25" t="s">
        <v>29</v>
      </c>
      <c r="C25" t="s">
        <v>37</v>
      </c>
      <c r="E25">
        <v>29</v>
      </c>
      <c r="F25">
        <v>4</v>
      </c>
      <c r="G25">
        <v>26</v>
      </c>
      <c r="I25">
        <v>31</v>
      </c>
      <c r="J25">
        <v>25</v>
      </c>
      <c r="K25">
        <v>30</v>
      </c>
      <c r="M25" s="15" t="s">
        <v>49</v>
      </c>
      <c r="N25" s="16"/>
      <c r="O25" s="16"/>
      <c r="P25" s="16"/>
      <c r="Q25" s="16"/>
      <c r="R25">
        <v>1</v>
      </c>
    </row>
    <row r="26" spans="1:18">
      <c r="A26">
        <v>24</v>
      </c>
      <c r="B26" t="s">
        <v>21</v>
      </c>
      <c r="C26" t="s">
        <v>19</v>
      </c>
      <c r="E26">
        <v>19</v>
      </c>
      <c r="F26">
        <v>28</v>
      </c>
      <c r="G26">
        <v>40</v>
      </c>
      <c r="I26">
        <v>23</v>
      </c>
      <c r="J26">
        <v>30</v>
      </c>
      <c r="K26">
        <v>31</v>
      </c>
      <c r="M26" s="17"/>
      <c r="N26" s="18"/>
      <c r="O26" s="2" t="s">
        <v>11</v>
      </c>
      <c r="P26" s="3" t="s">
        <v>12</v>
      </c>
      <c r="Q26" s="3" t="s">
        <v>13</v>
      </c>
      <c r="R26">
        <v>1</v>
      </c>
    </row>
    <row r="27" spans="1:18">
      <c r="A27">
        <v>25</v>
      </c>
      <c r="B27" t="s">
        <v>24</v>
      </c>
      <c r="C27" t="s">
        <v>39</v>
      </c>
      <c r="E27">
        <v>20</v>
      </c>
      <c r="F27">
        <v>29</v>
      </c>
      <c r="G27">
        <v>41</v>
      </c>
      <c r="I27">
        <v>62</v>
      </c>
      <c r="J27">
        <v>31</v>
      </c>
      <c r="K27">
        <v>25</v>
      </c>
      <c r="M27" s="19"/>
      <c r="N27" s="20"/>
      <c r="O27" s="2" t="s">
        <v>14</v>
      </c>
      <c r="P27" s="3" t="s">
        <v>15</v>
      </c>
      <c r="Q27" s="3" t="s">
        <v>16</v>
      </c>
      <c r="R27">
        <v>1</v>
      </c>
    </row>
    <row r="28" spans="1:18">
      <c r="A28">
        <v>26</v>
      </c>
      <c r="B28" t="s">
        <v>27</v>
      </c>
      <c r="C28" t="s">
        <v>38</v>
      </c>
      <c r="E28">
        <v>52</v>
      </c>
      <c r="F28">
        <v>40</v>
      </c>
      <c r="G28">
        <v>27</v>
      </c>
      <c r="I28">
        <v>25</v>
      </c>
      <c r="J28">
        <v>16</v>
      </c>
      <c r="K28">
        <v>39</v>
      </c>
      <c r="M28" s="9" t="s">
        <v>23</v>
      </c>
      <c r="N28" s="3" t="s">
        <v>35</v>
      </c>
      <c r="O28" s="6">
        <f>SUMIFS($R$3:$R$92,$C$3:$C$92,"=CART (yes)",$J$3:$J$92,"&lt;=6")</f>
        <v>3</v>
      </c>
      <c r="P28" s="6">
        <f>SUMIFS($R$3:$R$92,$C$3:$C$92,"=CART (yes)",$J$3:$J$92,"&gt;=7",$J$3:$J$92,"&lt;=75")</f>
        <v>6</v>
      </c>
      <c r="Q28" s="6">
        <f>SUMIFS($R$3:$R$92,$C$3:$C$92,"=CART (yes)",$J$3:$J$92,"&gt;75",$J$3:$J$92,"&lt;=90")</f>
        <v>0</v>
      </c>
      <c r="R28">
        <v>1</v>
      </c>
    </row>
    <row r="29" spans="1:18">
      <c r="A29">
        <v>27</v>
      </c>
      <c r="B29" t="s">
        <v>25</v>
      </c>
      <c r="C29" t="s">
        <v>38</v>
      </c>
      <c r="E29">
        <v>47</v>
      </c>
      <c r="F29">
        <v>5</v>
      </c>
      <c r="G29">
        <v>52</v>
      </c>
      <c r="I29">
        <v>47</v>
      </c>
      <c r="J29">
        <v>32</v>
      </c>
      <c r="K29">
        <v>47</v>
      </c>
      <c r="M29" s="10"/>
      <c r="N29" s="2" t="s">
        <v>36</v>
      </c>
      <c r="O29" s="2">
        <f>SUMIFS($R$3:$R$92,$C$3:$C$92,"=CART (no)",$J$3:$J$92,"&lt;=6")</f>
        <v>3</v>
      </c>
      <c r="P29" s="2">
        <f>SUMIFS($R$3:$R$92,$C$3:$C$92,"=CART (no)",$J$3:$J$92,"&gt;=7",$J$3:$J$92,"&lt;=75")</f>
        <v>7</v>
      </c>
      <c r="Q29" s="2">
        <f>SUMIFS($R$3:$R$92,$C$3:$C$92,"=CART (no)",$J$3:$J$92,"&gt;75",$J$3:$J$92,"&lt;=90")</f>
        <v>0</v>
      </c>
      <c r="R29">
        <v>1</v>
      </c>
    </row>
    <row r="30" spans="1:18">
      <c r="A30">
        <v>28</v>
      </c>
      <c r="B30" t="s">
        <v>24</v>
      </c>
      <c r="C30" t="s">
        <v>18</v>
      </c>
      <c r="E30">
        <v>62</v>
      </c>
      <c r="F30">
        <v>6</v>
      </c>
      <c r="G30">
        <v>3</v>
      </c>
      <c r="I30">
        <v>39</v>
      </c>
      <c r="J30">
        <v>33</v>
      </c>
      <c r="K30">
        <v>42</v>
      </c>
      <c r="M30" s="10"/>
      <c r="N30" s="7" t="s">
        <v>37</v>
      </c>
      <c r="O30" s="7">
        <f>SUMIFS($R$3:$R$92,$C$3:$C$92,"=ABE0-5NN",$J$3:$J$92,"&lt;=6")</f>
        <v>0</v>
      </c>
      <c r="P30" s="7">
        <f>SUMIFS($R$3:$R$92,$C$3:$C$92,"=ABE0-5NN",$J$3:$J$92,"&gt;=7",$J$3:$J$92,"&lt;=75")</f>
        <v>9</v>
      </c>
      <c r="Q30" s="7">
        <f>SUMIFS($R$3:$R$92,$C$3:$C$92,"=ABE0-5NN",$J$3:$J$92,"&gt;75",$J$3:$J$92,"&lt;=90")</f>
        <v>0</v>
      </c>
      <c r="R30">
        <v>1</v>
      </c>
    </row>
    <row r="31" spans="1:18">
      <c r="A31">
        <v>29</v>
      </c>
      <c r="B31" t="s">
        <v>24</v>
      </c>
      <c r="C31" t="s">
        <v>19</v>
      </c>
      <c r="E31">
        <v>40</v>
      </c>
      <c r="F31">
        <v>41</v>
      </c>
      <c r="G31">
        <v>4</v>
      </c>
      <c r="I31">
        <v>42</v>
      </c>
      <c r="J31">
        <v>15</v>
      </c>
      <c r="K31">
        <v>62</v>
      </c>
      <c r="M31" s="10"/>
      <c r="N31" s="7" t="s">
        <v>38</v>
      </c>
      <c r="O31" s="7">
        <f>SUMIFS($R$3:$R$92,$C$3:$C$92,"=ABE0-1NN",$J$3:$J$92,"&lt;=6")</f>
        <v>0</v>
      </c>
      <c r="P31" s="7">
        <f>SUMIFS($R$3:$R$92,$C$3:$C$92,"=ABE0-1NN",$J$3:$J$92,"&gt;=7",$J$3:$J$92,"&lt;=75")</f>
        <v>9</v>
      </c>
      <c r="Q31" s="7">
        <f>SUMIFS($R$3:$R$92,$C$3:$C$92,"=ABE0-1NN",$J$3:$J$92,"&gt;75",$J$3:$J$92,"&lt;=90")</f>
        <v>0</v>
      </c>
      <c r="R31">
        <v>1</v>
      </c>
    </row>
    <row r="32" spans="1:18">
      <c r="A32">
        <v>30</v>
      </c>
      <c r="B32" t="s">
        <v>29</v>
      </c>
      <c r="C32" t="s">
        <v>35</v>
      </c>
      <c r="E32">
        <v>41</v>
      </c>
      <c r="F32">
        <v>42</v>
      </c>
      <c r="G32">
        <v>1</v>
      </c>
      <c r="I32">
        <v>55</v>
      </c>
      <c r="J32">
        <v>17</v>
      </c>
      <c r="K32">
        <v>43</v>
      </c>
      <c r="M32" s="10"/>
      <c r="N32" s="7" t="s">
        <v>18</v>
      </c>
      <c r="O32" s="7">
        <f>SUMIFS($R$3:$R$92,$C$3:$C$92,"=PCR",$J$3:$J$92,"&lt;=6")</f>
        <v>0</v>
      </c>
      <c r="P32" s="7">
        <f>SUMIFS($R$3:$R$92,$C$3:$C$92,"=PCR",$J$3:$J$92,"&gt;=7",$J$3:$J$92,"&lt;=75")</f>
        <v>8</v>
      </c>
      <c r="Q32" s="7">
        <f>SUMIFS($R$3:$R$92,$C$3:$C$92,"=PCR",$J$3:$J$92,"&gt;75",$J$3:$J$92,"&lt;=90")</f>
        <v>1</v>
      </c>
      <c r="R32">
        <v>1</v>
      </c>
    </row>
    <row r="33" spans="1:18">
      <c r="A33">
        <v>31</v>
      </c>
      <c r="B33" t="s">
        <v>29</v>
      </c>
      <c r="C33" t="s">
        <v>36</v>
      </c>
      <c r="E33">
        <v>3</v>
      </c>
      <c r="F33">
        <v>52</v>
      </c>
      <c r="G33">
        <v>2</v>
      </c>
      <c r="I33">
        <v>43</v>
      </c>
      <c r="J33">
        <v>39</v>
      </c>
      <c r="K33">
        <v>16</v>
      </c>
      <c r="M33" s="10"/>
      <c r="N33" s="7" t="s">
        <v>19</v>
      </c>
      <c r="O33" s="7">
        <f>SUMIFS($R$3:$R$92,$C$3:$C$92,"=PLSR",$J$3:$J$92,"&lt;=6")</f>
        <v>0</v>
      </c>
      <c r="P33" s="7">
        <f>SUMIFS($R$3:$R$92,$C$3:$C$92,"=PLSR",$J$3:$J$92,"&gt;=7",$J$3:$J$92,"&lt;=75")</f>
        <v>7</v>
      </c>
      <c r="Q33" s="7">
        <f>SUMIFS($R$3:$R$92,$C$3:$C$92,"=PLSR",$J$3:$J$92,"&gt;75",$J$3:$J$92,"&lt;=90")</f>
        <v>2</v>
      </c>
      <c r="R33">
        <v>1</v>
      </c>
    </row>
    <row r="34" spans="1:18">
      <c r="A34">
        <v>32</v>
      </c>
      <c r="B34" t="s">
        <v>30</v>
      </c>
      <c r="C34" t="s">
        <v>35</v>
      </c>
      <c r="E34">
        <v>4</v>
      </c>
      <c r="F34">
        <v>35</v>
      </c>
      <c r="G34">
        <v>5</v>
      </c>
      <c r="I34">
        <v>16</v>
      </c>
      <c r="J34">
        <v>43</v>
      </c>
      <c r="K34">
        <v>55</v>
      </c>
      <c r="M34" s="10"/>
      <c r="N34" s="2" t="s">
        <v>20</v>
      </c>
      <c r="O34" s="2">
        <f>SUMIFS($R$3:$R$92,$C$3:$C$92,"=LReg",$J$3:$J$92,"&lt;=6")</f>
        <v>0</v>
      </c>
      <c r="P34" s="2">
        <f>SUMIFS($R$3:$R$92,$C$3:$C$92,"=LReg",$J$3:$J$92,"&gt;=7",$J$3:$J$92,"&lt;=75")</f>
        <v>3</v>
      </c>
      <c r="Q34" s="2">
        <f>SUMIFS($R$3:$R$92,$C$3:$C$92,"=LReg",$J$3:$J$92,"&gt;75",$J$3:$J$92,"&lt;=90")</f>
        <v>5</v>
      </c>
      <c r="R34">
        <v>1</v>
      </c>
    </row>
    <row r="35" spans="1:18">
      <c r="A35">
        <v>33</v>
      </c>
      <c r="B35" t="s">
        <v>30</v>
      </c>
      <c r="C35" t="s">
        <v>36</v>
      </c>
      <c r="E35">
        <v>1</v>
      </c>
      <c r="F35">
        <v>26</v>
      </c>
      <c r="G35">
        <v>6</v>
      </c>
      <c r="I35">
        <v>52</v>
      </c>
      <c r="J35">
        <v>42</v>
      </c>
      <c r="K35">
        <v>15</v>
      </c>
      <c r="M35" s="10"/>
      <c r="N35" s="2" t="s">
        <v>21</v>
      </c>
      <c r="O35" s="2">
        <f>SUMIFS($R$3:$R$92,$C$3:$C$92,"=SWR",$J$3:$J$92,"&lt;=6")</f>
        <v>0</v>
      </c>
      <c r="P35" s="2">
        <f>SUMIFS($R$3:$R$92,$C$3:$C$92,"=SWR",$J$3:$J$92,"&gt;=7",$J$3:$J$92,"&lt;=75")</f>
        <v>9</v>
      </c>
      <c r="Q35" s="2">
        <f>SUMIFS($R$3:$R$92,$C$3:$C$92,"=SWR",$J$3:$J$92,"&gt;75",$J$3:$J$92,"&lt;=90")</f>
        <v>1</v>
      </c>
      <c r="R35">
        <v>1</v>
      </c>
    </row>
    <row r="36" spans="1:18">
      <c r="A36">
        <v>34</v>
      </c>
      <c r="B36" t="s">
        <v>27</v>
      </c>
      <c r="C36" t="s">
        <v>37</v>
      </c>
      <c r="E36">
        <v>2</v>
      </c>
      <c r="F36">
        <v>27</v>
      </c>
      <c r="G36">
        <v>35</v>
      </c>
      <c r="I36">
        <v>29</v>
      </c>
      <c r="J36">
        <v>47</v>
      </c>
      <c r="K36">
        <v>17</v>
      </c>
      <c r="M36" s="11"/>
      <c r="N36" s="4" t="s">
        <v>22</v>
      </c>
      <c r="O36" s="4">
        <f>SUMIFS($R$3:$R$92,$C$3:$C$92,"=NNet",$J$3:$J$92,"&lt;=6")</f>
        <v>0</v>
      </c>
      <c r="P36" s="4">
        <f>SUMIFS($R$3:$R$92,$C$3:$C$92,"=NNet",$J$3:$J$92,"&gt;=7",$J$3:$J$92,"&lt;=75")</f>
        <v>3</v>
      </c>
      <c r="Q36" s="4">
        <f>SUMIFS($R$3:$R$92,$C$3:$C$92,"=NNet",$J$3:$J$92,"&gt;75",$J$3:$J$92,"&lt;=90")</f>
        <v>6</v>
      </c>
      <c r="R36">
        <v>1</v>
      </c>
    </row>
    <row r="37" spans="1:18">
      <c r="A37">
        <v>35</v>
      </c>
      <c r="B37" t="s">
        <v>28</v>
      </c>
      <c r="C37" t="s">
        <v>21</v>
      </c>
      <c r="E37">
        <v>56</v>
      </c>
      <c r="F37">
        <v>10</v>
      </c>
      <c r="G37">
        <v>57</v>
      </c>
      <c r="I37">
        <v>19</v>
      </c>
      <c r="J37">
        <v>19</v>
      </c>
      <c r="K37">
        <v>32</v>
      </c>
      <c r="M37" s="12" t="s">
        <v>32</v>
      </c>
      <c r="N37" s="3" t="s">
        <v>21</v>
      </c>
      <c r="O37" s="2">
        <f>SUMIFS($R$3:$R$92,$B$3:$B$92,"=SWR",$J$3:$J$92,"&lt;=6")</f>
        <v>1</v>
      </c>
      <c r="P37" s="2">
        <f>SUMIFS($R$3:$R$92,$B$3:$B$92,"=SWR",$J$3:$J$92,"&gt;=7",$J$3:$J$92,"&lt;=75")</f>
        <v>8</v>
      </c>
      <c r="Q37" s="2">
        <f>SUMIFS($R$3:$R$92,$B$3:$B$92,"=SWR",$J$3:$J$92,"&gt;75",$J$3:$J$92,"&lt;=90")</f>
        <v>0</v>
      </c>
      <c r="R37">
        <v>1</v>
      </c>
    </row>
    <row r="38" spans="1:18">
      <c r="A38">
        <v>36</v>
      </c>
      <c r="B38" t="s">
        <v>25</v>
      </c>
      <c r="C38" t="s">
        <v>37</v>
      </c>
      <c r="E38">
        <v>5</v>
      </c>
      <c r="F38">
        <v>9</v>
      </c>
      <c r="G38">
        <v>47</v>
      </c>
      <c r="I38">
        <v>20</v>
      </c>
      <c r="J38">
        <v>20</v>
      </c>
      <c r="K38">
        <v>33</v>
      </c>
      <c r="M38" s="13"/>
      <c r="N38" s="3" t="s">
        <v>24</v>
      </c>
      <c r="O38" s="2">
        <f>SUMIFS($R$3:$R$92,$B$3:$B$92,"=SFS",$J$3:$J$92,"&lt;=6")</f>
        <v>0</v>
      </c>
      <c r="P38" s="2">
        <f>SUMIFS($R$3:$R$92,$B$3:$B$92,"=SFS",$J$3:$J$92,"&gt;=7",$J$3:$J$92,"&lt;=75")</f>
        <v>9</v>
      </c>
      <c r="Q38" s="2">
        <f>SUMIFS($R$3:$R$92,$B$3:$B$92,"=SFS",$J$3:$J$92,"&gt;75",$J$3:$J$92,"&lt;=90")</f>
        <v>0</v>
      </c>
      <c r="R38">
        <v>1</v>
      </c>
    </row>
    <row r="39" spans="1:18">
      <c r="A39">
        <v>37</v>
      </c>
      <c r="B39" t="s">
        <v>21</v>
      </c>
      <c r="C39" t="s">
        <v>21</v>
      </c>
      <c r="E39">
        <v>6</v>
      </c>
      <c r="F39">
        <v>38</v>
      </c>
      <c r="G39">
        <v>10</v>
      </c>
      <c r="I39">
        <v>50</v>
      </c>
      <c r="J39">
        <v>50</v>
      </c>
      <c r="K39">
        <v>52</v>
      </c>
      <c r="M39" s="13"/>
      <c r="N39" s="8" t="s">
        <v>25</v>
      </c>
      <c r="O39" s="7">
        <f>SUMIFS($R$3:$R$92,$B$3:$B$92,"=none",$J$3:$J$92,"&lt;=6")</f>
        <v>2</v>
      </c>
      <c r="P39" s="7">
        <f>SUMIFS($R$3:$R$92,$B$3:$B$92,"=none",$J$3:$J$92,"&gt;=7",$J$3:$J$92,"&lt;=75")</f>
        <v>7</v>
      </c>
      <c r="Q39" s="7">
        <f>SUMIFS($R$3:$R$92,$B$3:$B$92,"=none",$J$3:$J$92,"&gt;75",$J$3:$J$92,"&lt;=90")</f>
        <v>0</v>
      </c>
      <c r="R39">
        <v>1</v>
      </c>
    </row>
    <row r="40" spans="1:18">
      <c r="A40">
        <v>38</v>
      </c>
      <c r="B40" t="s">
        <v>24</v>
      </c>
      <c r="C40" t="s">
        <v>21</v>
      </c>
      <c r="E40">
        <v>35</v>
      </c>
      <c r="F40">
        <v>47</v>
      </c>
      <c r="G40">
        <v>38</v>
      </c>
      <c r="I40">
        <v>15</v>
      </c>
      <c r="J40">
        <v>52</v>
      </c>
      <c r="K40">
        <v>19</v>
      </c>
      <c r="M40" s="13"/>
      <c r="N40" s="8" t="s">
        <v>26</v>
      </c>
      <c r="O40" s="7">
        <f>SUMIFS($R$3:$R$92,$B$3:$B$92,"=log",$J$3:$J$92,"&lt;=6")</f>
        <v>2</v>
      </c>
      <c r="P40" s="7">
        <f>SUMIFS($R$3:$R$92,$B$3:$B$92,"=log",$J$3:$J$92,"&gt;=7",$J$3:$J$92,"&lt;=75")</f>
        <v>5</v>
      </c>
      <c r="Q40" s="7">
        <f>SUMIFS($R$3:$R$92,$B$3:$B$92,"=log",$J$3:$J$92,"&gt;75",$J$3:$J$92,"&lt;=90")</f>
        <v>2</v>
      </c>
      <c r="R40">
        <v>1</v>
      </c>
    </row>
    <row r="41" spans="1:18">
      <c r="A41">
        <v>39</v>
      </c>
      <c r="B41" t="s">
        <v>26</v>
      </c>
      <c r="C41" t="s">
        <v>37</v>
      </c>
      <c r="E41">
        <v>38</v>
      </c>
      <c r="F41">
        <v>43</v>
      </c>
      <c r="G41">
        <v>56</v>
      </c>
      <c r="I41">
        <v>17</v>
      </c>
      <c r="J41">
        <v>24</v>
      </c>
      <c r="K41">
        <v>20</v>
      </c>
      <c r="M41" s="13"/>
      <c r="N41" s="8" t="s">
        <v>27</v>
      </c>
      <c r="O41" s="7">
        <f>SUMIFS($R$3:$R$92,$B$3:$B$92,"=norm",$J$3:$J$92,"&lt;=6")</f>
        <v>1</v>
      </c>
      <c r="P41" s="7">
        <f>SUMIFS($R$3:$R$92,$B$3:$B$92,"=norm",$J$3:$J$92,"&gt;=7",$J$3:$J$92,"&lt;=75")</f>
        <v>7</v>
      </c>
      <c r="Q41" s="7">
        <f>SUMIFS($R$3:$R$92,$B$3:$B$92,"=norm",$J$3:$J$92,"&gt;75",$J$3:$J$92,"&lt;=90")</f>
        <v>1</v>
      </c>
      <c r="R41">
        <v>1</v>
      </c>
    </row>
    <row r="42" spans="1:18">
      <c r="A42">
        <v>40</v>
      </c>
      <c r="B42" t="s">
        <v>27</v>
      </c>
      <c r="C42" t="s">
        <v>21</v>
      </c>
      <c r="E42">
        <v>46</v>
      </c>
      <c r="F42">
        <v>55</v>
      </c>
      <c r="G42">
        <v>9</v>
      </c>
      <c r="I42">
        <v>37</v>
      </c>
      <c r="J42">
        <v>62</v>
      </c>
      <c r="K42">
        <v>50</v>
      </c>
      <c r="M42" s="13"/>
      <c r="N42" s="8" t="s">
        <v>28</v>
      </c>
      <c r="O42" s="7">
        <f>SUMIFS($R$3:$R$92,$B$3:$B$92,"=PCA",$J$3:$J$92,"&lt;=6")</f>
        <v>0</v>
      </c>
      <c r="P42" s="7">
        <f>SUMIFS($R$3:$R$92,$B$3:$B$92,"=PCA",$J$3:$J$92,"&gt;=7",$J$3:$J$92,"&lt;=75")</f>
        <v>8</v>
      </c>
      <c r="Q42" s="7">
        <f>SUMIFS($R$3:$R$92,$B$3:$B$92,"=PCA",$J$3:$J$92,"&gt;75",$J$3:$J$92,"&lt;=90")</f>
        <v>1</v>
      </c>
      <c r="R42">
        <v>1</v>
      </c>
    </row>
    <row r="43" spans="1:18">
      <c r="A43">
        <v>41</v>
      </c>
      <c r="B43" t="s">
        <v>25</v>
      </c>
      <c r="C43" t="s">
        <v>21</v>
      </c>
      <c r="E43">
        <v>48</v>
      </c>
      <c r="F43">
        <v>57</v>
      </c>
      <c r="G43">
        <v>62</v>
      </c>
      <c r="I43">
        <v>32</v>
      </c>
      <c r="J43">
        <v>35</v>
      </c>
      <c r="K43">
        <v>24</v>
      </c>
      <c r="M43" s="13"/>
      <c r="N43" s="3" t="s">
        <v>29</v>
      </c>
      <c r="O43" s="2">
        <f>SUMIFS($R$3:$R$92,$B$3:$B$92,"=freq5bin",$J$3:$J$92,"&lt;=6")</f>
        <v>0</v>
      </c>
      <c r="P43" s="2">
        <f>SUMIFS($R$3:$R$92,$B$3:$B$92,"=freq5bin",$J$3:$J$92,"&gt;=7",$J$3:$J$92,"&lt;=75")</f>
        <v>6</v>
      </c>
      <c r="Q43" s="2">
        <f>SUMIFS($R$3:$R$92,$B$3:$B$92,"=freq5bin",$J$3:$J$92,"&gt;75",$J$3:$J$92,"&lt;=90")</f>
        <v>3</v>
      </c>
      <c r="R43">
        <v>1</v>
      </c>
    </row>
    <row r="44" spans="1:18">
      <c r="A44">
        <v>42</v>
      </c>
      <c r="B44" t="s">
        <v>31</v>
      </c>
      <c r="C44" t="s">
        <v>37</v>
      </c>
      <c r="E44">
        <v>10</v>
      </c>
      <c r="F44">
        <v>50</v>
      </c>
      <c r="G44">
        <v>43</v>
      </c>
      <c r="I44">
        <v>33</v>
      </c>
      <c r="J44">
        <v>59</v>
      </c>
      <c r="K44">
        <v>37</v>
      </c>
      <c r="M44" s="13"/>
      <c r="N44" s="3" t="s">
        <v>40</v>
      </c>
      <c r="O44" s="2">
        <f>SUMIFS($R$3:$R$92,$B$3:$B$92,"=width3bin",$J$3:$J$92,"&lt;=6")</f>
        <v>0</v>
      </c>
      <c r="P44" s="2">
        <f>SUMIFS($R$3:$R$92,$B$3:$B$92,"=width3bin",$J$3:$J$92,"&gt;=7",$J$3:$J$92,"&lt;=75")</f>
        <v>7</v>
      </c>
      <c r="Q44" s="2">
        <f>SUMIFS($R$3:$R$92,$B$3:$B$92,"=width3bin",$J$3:$J$92,"&gt;75",$J$3:$J$92,"&lt;=90")</f>
        <v>2</v>
      </c>
      <c r="R44">
        <v>1</v>
      </c>
    </row>
    <row r="45" spans="1:18">
      <c r="A45">
        <v>43</v>
      </c>
      <c r="B45" t="s">
        <v>28</v>
      </c>
      <c r="C45" t="s">
        <v>37</v>
      </c>
      <c r="E45">
        <v>43</v>
      </c>
      <c r="F45">
        <v>56</v>
      </c>
      <c r="G45">
        <v>55</v>
      </c>
      <c r="I45">
        <v>28</v>
      </c>
      <c r="J45">
        <v>44</v>
      </c>
      <c r="K45">
        <v>29</v>
      </c>
      <c r="M45" s="13"/>
      <c r="N45" s="3" t="s">
        <v>30</v>
      </c>
      <c r="O45" s="2">
        <f>SUMIFS($R$3:$R$92,$B$3:$B$92,"=width5bin",$J$3:$J$92,"&lt;=6")</f>
        <v>0</v>
      </c>
      <c r="P45" s="2">
        <f>SUMIFS($R$3:$R$92,$B$3:$B$92,"=width5bin",$J$3:$J$92,"&gt;=7",$J$3:$J$92,"&lt;=75")</f>
        <v>8</v>
      </c>
      <c r="Q45" s="2">
        <f>SUMIFS($R$3:$R$92,$B$3:$B$92,"=width5bin",$J$3:$J$92,"&gt;75",$J$3:$J$92,"&lt;=90")</f>
        <v>1</v>
      </c>
      <c r="R45">
        <v>1</v>
      </c>
    </row>
    <row r="46" spans="1:18">
      <c r="A46">
        <v>44</v>
      </c>
      <c r="B46" t="s">
        <v>40</v>
      </c>
      <c r="C46" t="s">
        <v>35</v>
      </c>
      <c r="E46">
        <v>9</v>
      </c>
      <c r="F46">
        <v>32</v>
      </c>
      <c r="G46">
        <v>50</v>
      </c>
      <c r="I46">
        <v>24</v>
      </c>
      <c r="J46">
        <v>45</v>
      </c>
      <c r="K46">
        <v>59</v>
      </c>
      <c r="M46" s="14"/>
      <c r="N46" s="5" t="s">
        <v>31</v>
      </c>
      <c r="O46" s="4">
        <f>SUMIFS($R$3:$R$92,$B$3:$B$92,"=freq3bin",$J$3:$J$92,"&lt;=6")</f>
        <v>0</v>
      </c>
      <c r="P46" s="4">
        <f>SUMIFS($R$3:$R$92,$B$3:$B$92,"=freq3bin",$J$3:$J$92,"&gt;=7",$J$3:$J$92,"&lt;=75")</f>
        <v>4</v>
      </c>
      <c r="Q46" s="4">
        <f>SUMIFS($R$3:$R$92,$B$3:$B$92,"=freq3bin",$J$3:$J$92,"&gt;75",$J$3:$J$92,"&lt;=90")</f>
        <v>5</v>
      </c>
      <c r="R46">
        <v>1</v>
      </c>
    </row>
    <row r="47" spans="1:18">
      <c r="A47">
        <v>45</v>
      </c>
      <c r="B47" t="s">
        <v>40</v>
      </c>
      <c r="C47" t="s">
        <v>36</v>
      </c>
      <c r="E47">
        <v>55</v>
      </c>
      <c r="F47">
        <v>33</v>
      </c>
      <c r="G47">
        <v>46</v>
      </c>
      <c r="I47">
        <v>57</v>
      </c>
      <c r="J47">
        <v>55</v>
      </c>
      <c r="K47">
        <v>28</v>
      </c>
      <c r="O47" s="1"/>
      <c r="P47" s="1"/>
      <c r="Q47" s="1"/>
      <c r="R47">
        <v>1</v>
      </c>
    </row>
    <row r="48" spans="1:18">
      <c r="A48">
        <v>46</v>
      </c>
      <c r="B48" t="s">
        <v>28</v>
      </c>
      <c r="C48" t="s">
        <v>41</v>
      </c>
      <c r="E48">
        <v>50</v>
      </c>
      <c r="F48">
        <v>30</v>
      </c>
      <c r="G48">
        <v>48</v>
      </c>
      <c r="I48">
        <v>60</v>
      </c>
      <c r="J48">
        <v>37</v>
      </c>
      <c r="K48">
        <v>35</v>
      </c>
      <c r="M48" s="15" t="s">
        <v>50</v>
      </c>
      <c r="N48" s="16"/>
      <c r="O48" s="16"/>
      <c r="P48" s="16"/>
      <c r="Q48" s="16"/>
      <c r="R48">
        <v>1</v>
      </c>
    </row>
    <row r="49" spans="1:18">
      <c r="A49">
        <v>47</v>
      </c>
      <c r="B49" t="s">
        <v>40</v>
      </c>
      <c r="C49" t="s">
        <v>37</v>
      </c>
      <c r="E49">
        <v>53</v>
      </c>
      <c r="F49">
        <v>31</v>
      </c>
      <c r="G49">
        <v>30</v>
      </c>
      <c r="I49">
        <v>61</v>
      </c>
      <c r="J49">
        <v>28</v>
      </c>
      <c r="K49">
        <v>44</v>
      </c>
      <c r="M49" s="17"/>
      <c r="N49" s="18"/>
      <c r="O49" s="2" t="s">
        <v>11</v>
      </c>
      <c r="P49" s="3" t="s">
        <v>12</v>
      </c>
      <c r="Q49" s="3" t="s">
        <v>13</v>
      </c>
      <c r="R49">
        <v>1</v>
      </c>
    </row>
    <row r="50" spans="1:18">
      <c r="A50">
        <v>48</v>
      </c>
      <c r="B50" t="s">
        <v>25</v>
      </c>
      <c r="C50" t="s">
        <v>41</v>
      </c>
      <c r="E50">
        <v>59</v>
      </c>
      <c r="F50">
        <v>21</v>
      </c>
      <c r="G50">
        <v>31</v>
      </c>
      <c r="I50">
        <v>59</v>
      </c>
      <c r="J50">
        <v>49</v>
      </c>
      <c r="K50">
        <v>45</v>
      </c>
      <c r="M50" s="19"/>
      <c r="N50" s="20"/>
      <c r="O50" s="2" t="s">
        <v>14</v>
      </c>
      <c r="P50" s="3" t="s">
        <v>15</v>
      </c>
      <c r="Q50" s="3" t="s">
        <v>16</v>
      </c>
      <c r="R50">
        <v>1</v>
      </c>
    </row>
    <row r="51" spans="1:18">
      <c r="A51">
        <v>49</v>
      </c>
      <c r="B51" t="s">
        <v>30</v>
      </c>
      <c r="C51" t="s">
        <v>21</v>
      </c>
      <c r="E51">
        <v>69</v>
      </c>
      <c r="F51">
        <v>22</v>
      </c>
      <c r="G51">
        <v>21</v>
      </c>
      <c r="I51">
        <v>56</v>
      </c>
      <c r="J51">
        <v>29</v>
      </c>
      <c r="K51">
        <v>46</v>
      </c>
      <c r="M51" s="9" t="s">
        <v>23</v>
      </c>
      <c r="N51" s="3" t="s">
        <v>35</v>
      </c>
      <c r="O51" s="6">
        <f>SUMIFS($R$3:$R$92,$C$3:$C$92,"=CART (yes)",$K$3:$K$92,"&lt;=6")</f>
        <v>2</v>
      </c>
      <c r="P51" s="6">
        <f>SUMIFS($R$3:$R$92,$C$3:$C$92,"=CART (yes)",$K$3:$K$92,"&gt;=7",$K$3:$K$92,"&lt;=75")</f>
        <v>7</v>
      </c>
      <c r="Q51" s="6">
        <f>SUMIFS($R$3:$R$92,$C$3:$C$92,"=CART (yes)",$K$3:$K$92,"&gt;75",$K$3:$K$92,"&lt;=90")</f>
        <v>0</v>
      </c>
      <c r="R51">
        <v>1</v>
      </c>
    </row>
    <row r="52" spans="1:18">
      <c r="A52">
        <v>50</v>
      </c>
      <c r="B52" t="s">
        <v>30</v>
      </c>
      <c r="C52" t="s">
        <v>38</v>
      </c>
      <c r="E52">
        <v>30</v>
      </c>
      <c r="F52">
        <v>46</v>
      </c>
      <c r="G52">
        <v>22</v>
      </c>
      <c r="I52">
        <v>46</v>
      </c>
      <c r="J52">
        <v>40</v>
      </c>
      <c r="K52">
        <v>48</v>
      </c>
      <c r="M52" s="10"/>
      <c r="N52" s="2" t="s">
        <v>36</v>
      </c>
      <c r="O52" s="2">
        <f>SUMIFS($R$3:$R$92,$C$3:$C$92,"=CART (no)",$K$3:$K$92,"&lt;=6")</f>
        <v>3</v>
      </c>
      <c r="P52" s="2">
        <f>SUMIFS($R$3:$R$92,$C$3:$C$92,"=CART (no)",$K$3:$K$92,"&gt;=7",$K$3:$K$92,"&lt;=75")</f>
        <v>7</v>
      </c>
      <c r="Q52" s="2">
        <f>SUMIFS($R$3:$R$92,$C$3:$C$92,"=CART (no)",$K$3:$K$92,"&gt;75",$K$3:$K$92,"&lt;=90")</f>
        <v>0</v>
      </c>
      <c r="R52">
        <v>1</v>
      </c>
    </row>
    <row r="53" spans="1:18">
      <c r="A53">
        <v>51</v>
      </c>
      <c r="B53" t="s">
        <v>25</v>
      </c>
      <c r="C53" t="s">
        <v>42</v>
      </c>
      <c r="E53">
        <v>31</v>
      </c>
      <c r="F53">
        <v>48</v>
      </c>
      <c r="G53">
        <v>53</v>
      </c>
      <c r="I53">
        <v>48</v>
      </c>
      <c r="J53">
        <v>41</v>
      </c>
      <c r="K53">
        <v>60</v>
      </c>
      <c r="M53" s="10"/>
      <c r="N53" s="7" t="s">
        <v>37</v>
      </c>
      <c r="O53" s="7">
        <f>SUMIFS($R$3:$R$92,$C$3:$C$92,"=ABE0-5NN",$K$3:$K$92,"&lt;=6")</f>
        <v>0</v>
      </c>
      <c r="P53" s="7">
        <f>SUMIFS($R$3:$R$92,$C$3:$C$92,"=ABE0-5NN",$K$3:$K$92,"&gt;=7",$K$3:$K$92,"&lt;=75")</f>
        <v>9</v>
      </c>
      <c r="Q53" s="7">
        <f>SUMIFS($R$3:$R$92,$C$3:$C$92,"=ABE0-5NN",$K$3:$K$92,"&gt;75",$K$3:$K$92,"&lt;=90")</f>
        <v>0</v>
      </c>
      <c r="R53">
        <v>1</v>
      </c>
    </row>
    <row r="54" spans="1:18">
      <c r="A54">
        <v>52</v>
      </c>
      <c r="B54" t="s">
        <v>30</v>
      </c>
      <c r="C54" t="s">
        <v>43</v>
      </c>
      <c r="E54">
        <v>21</v>
      </c>
      <c r="F54">
        <v>62</v>
      </c>
      <c r="G54">
        <v>32</v>
      </c>
      <c r="I54">
        <v>51</v>
      </c>
      <c r="J54">
        <v>46</v>
      </c>
      <c r="K54">
        <v>61</v>
      </c>
      <c r="M54" s="10"/>
      <c r="N54" s="7" t="s">
        <v>38</v>
      </c>
      <c r="O54" s="7">
        <f>SUMIFS($R$3:$R$92,$C$3:$C$92,"=ABE0-1NN",$K$3:$K$92,"&lt;=6")</f>
        <v>1</v>
      </c>
      <c r="P54" s="7">
        <f>SUMIFS($R$3:$R$92,$C$3:$C$92,"=ABE0-1NN",$K$3:$K$92,"&gt;=7",$K$3:$K$92,"&lt;=75")</f>
        <v>8</v>
      </c>
      <c r="Q54" s="7">
        <f>SUMIFS($R$3:$R$92,$C$3:$C$92,"=ABE0-1NN",$K$3:$K$92,"&gt;75",$K$3:$K$92,"&lt;=90")</f>
        <v>0</v>
      </c>
      <c r="R54">
        <v>1</v>
      </c>
    </row>
    <row r="55" spans="1:18">
      <c r="A55">
        <v>53</v>
      </c>
      <c r="B55" t="s">
        <v>24</v>
      </c>
      <c r="C55" t="s">
        <v>44</v>
      </c>
      <c r="E55">
        <v>22</v>
      </c>
      <c r="F55">
        <v>49</v>
      </c>
      <c r="G55">
        <v>33</v>
      </c>
      <c r="I55">
        <v>58</v>
      </c>
      <c r="J55">
        <v>48</v>
      </c>
      <c r="K55">
        <v>40</v>
      </c>
      <c r="M55" s="10"/>
      <c r="N55" s="7" t="s">
        <v>18</v>
      </c>
      <c r="O55" s="7">
        <f>SUMIFS($R$3:$R$92,$C$3:$C$92,"=PCR",$K$3:$K$92,"&lt;=6")</f>
        <v>0</v>
      </c>
      <c r="P55" s="7">
        <f>SUMIFS($R$3:$R$92,$C$3:$C$92,"=PCR",$K$3:$K$92,"&gt;=7",$K$3:$K$92,"&lt;=75")</f>
        <v>9</v>
      </c>
      <c r="Q55" s="7">
        <f>SUMIFS($R$3:$R$92,$C$3:$C$92,"=PCR",$K$3:$K$92,"&gt;75",$K$3:$K$92,"&lt;=90")</f>
        <v>0</v>
      </c>
      <c r="R55">
        <v>1</v>
      </c>
    </row>
    <row r="56" spans="1:18">
      <c r="A56">
        <v>54</v>
      </c>
      <c r="B56" t="s">
        <v>27</v>
      </c>
      <c r="C56" t="s">
        <v>45</v>
      </c>
      <c r="E56">
        <v>49</v>
      </c>
      <c r="F56">
        <v>54</v>
      </c>
      <c r="G56">
        <v>49</v>
      </c>
      <c r="I56">
        <v>38</v>
      </c>
      <c r="J56">
        <v>38</v>
      </c>
      <c r="K56">
        <v>41</v>
      </c>
      <c r="M56" s="10"/>
      <c r="N56" s="7" t="s">
        <v>19</v>
      </c>
      <c r="O56" s="7">
        <f>SUMIFS($R$3:$R$92,$C$3:$C$92,"=PLSR",$K$3:$K$92,"&lt;=6")</f>
        <v>0</v>
      </c>
      <c r="P56" s="7">
        <f>SUMIFS($R$3:$R$92,$C$3:$C$92,"=PLSR",$K$3:$K$92,"&gt;=7",$K$3:$K$92,"&lt;=75")</f>
        <v>7</v>
      </c>
      <c r="Q56" s="7">
        <f>SUMIFS($R$3:$R$92,$C$3:$C$92,"=PLSR",$K$3:$K$92,"&gt;75",$K$3:$K$92,"&lt;=90")</f>
        <v>2</v>
      </c>
      <c r="R56">
        <v>1</v>
      </c>
    </row>
    <row r="57" spans="1:18">
      <c r="A57">
        <v>55</v>
      </c>
      <c r="B57" t="s">
        <v>29</v>
      </c>
      <c r="C57" t="s">
        <v>38</v>
      </c>
      <c r="E57">
        <v>54</v>
      </c>
      <c r="F57">
        <v>53</v>
      </c>
      <c r="G57">
        <v>54</v>
      </c>
      <c r="I57">
        <v>40</v>
      </c>
      <c r="J57">
        <v>60</v>
      </c>
      <c r="K57">
        <v>56</v>
      </c>
      <c r="M57" s="10"/>
      <c r="N57" s="2" t="s">
        <v>20</v>
      </c>
      <c r="O57" s="2">
        <f>SUMIFS($R$3:$R$92,$C$3:$C$92,"=LReg",$K$3:$K$92,"&lt;=6")</f>
        <v>0</v>
      </c>
      <c r="P57" s="2">
        <f>SUMIFS($R$3:$R$92,$C$3:$C$92,"=LReg",$K$3:$K$92,"&gt;=7",$K$3:$K$92,"&lt;=75")</f>
        <v>3</v>
      </c>
      <c r="Q57" s="2">
        <f>SUMIFS($R$3:$R$92,$C$3:$C$92,"=LReg",$K$3:$K$92,"&gt;75",$K$3:$K$92,"&lt;=90")</f>
        <v>5</v>
      </c>
      <c r="R57">
        <v>1</v>
      </c>
    </row>
    <row r="58" spans="1:18">
      <c r="A58">
        <v>56</v>
      </c>
      <c r="B58" t="s">
        <v>21</v>
      </c>
      <c r="C58" t="s">
        <v>41</v>
      </c>
      <c r="E58">
        <v>32</v>
      </c>
      <c r="F58">
        <v>44</v>
      </c>
      <c r="G58">
        <v>69</v>
      </c>
      <c r="I58">
        <v>41</v>
      </c>
      <c r="J58">
        <v>61</v>
      </c>
      <c r="K58">
        <v>38</v>
      </c>
      <c r="M58" s="10"/>
      <c r="N58" s="2" t="s">
        <v>21</v>
      </c>
      <c r="O58" s="2">
        <f>SUMIFS($R$3:$R$92,$C$3:$C$92,"=SWR",$K$3:$K$92,"&lt;=6")</f>
        <v>0</v>
      </c>
      <c r="P58" s="2">
        <f>SUMIFS($R$3:$R$92,$C$3:$C$92,"=SWR",$K$3:$K$92,"&gt;=7",$K$3:$K$92,"&lt;=75")</f>
        <v>8</v>
      </c>
      <c r="Q58" s="2">
        <f>SUMIFS($R$3:$R$92,$C$3:$C$92,"=SWR",$K$3:$K$92,"&gt;75",$K$3:$K$92,"&lt;=90")</f>
        <v>2</v>
      </c>
      <c r="R58">
        <v>1</v>
      </c>
    </row>
    <row r="59" spans="1:18">
      <c r="A59">
        <v>57</v>
      </c>
      <c r="B59" t="s">
        <v>21</v>
      </c>
      <c r="C59" t="s">
        <v>39</v>
      </c>
      <c r="E59">
        <v>33</v>
      </c>
      <c r="F59">
        <v>45</v>
      </c>
      <c r="G59">
        <v>59</v>
      </c>
      <c r="I59">
        <v>35</v>
      </c>
      <c r="J59">
        <v>56</v>
      </c>
      <c r="K59">
        <v>49</v>
      </c>
      <c r="M59" s="11"/>
      <c r="N59" s="4" t="s">
        <v>22</v>
      </c>
      <c r="O59" s="4">
        <f>SUMIFS($R$3:$R$92,$C$3:$C$92,"=NNet",$K$3:$K$92,"&lt;=6")</f>
        <v>0</v>
      </c>
      <c r="P59" s="4">
        <f>SUMIFS($R$3:$R$92,$C$3:$C$92,"=NNet",$K$3:$K$92,"&gt;=7",$K$3:$K$92,"&lt;=75")</f>
        <v>3</v>
      </c>
      <c r="Q59" s="4">
        <f>SUMIFS($R$3:$R$92,$C$3:$C$92,"=NNet",$K$3:$K$92,"&gt;75",$K$3:$K$92,"&lt;=90")</f>
        <v>6</v>
      </c>
      <c r="R59">
        <v>1</v>
      </c>
    </row>
    <row r="60" spans="1:18">
      <c r="A60">
        <v>58</v>
      </c>
      <c r="B60" t="s">
        <v>27</v>
      </c>
      <c r="C60" t="s">
        <v>42</v>
      </c>
      <c r="E60">
        <v>64</v>
      </c>
      <c r="F60">
        <v>69</v>
      </c>
      <c r="G60">
        <v>44</v>
      </c>
      <c r="I60">
        <v>53</v>
      </c>
      <c r="J60">
        <v>53</v>
      </c>
      <c r="K60">
        <v>57</v>
      </c>
      <c r="M60" s="12" t="s">
        <v>32</v>
      </c>
      <c r="N60" s="3" t="s">
        <v>21</v>
      </c>
      <c r="O60" s="2">
        <f>SUMIFS($R$3:$R$92,$B$3:$B$92,"=SWR",$K$3:$K$92,"&lt;=6")</f>
        <v>3</v>
      </c>
      <c r="P60" s="2">
        <f>SUMIFS($R$3:$R$92,$B$3:$B$92,"=SWR",$K$3:$K$92,"&gt;=7",$K$3:$K$92,"&lt;=75")</f>
        <v>6</v>
      </c>
      <c r="Q60" s="2">
        <f>SUMIFS($R$3:$R$92,$B$3:$B$92,"=SWR",$K$3:$K$92,"&gt;75",$K$3:$K$92,"&lt;=90")</f>
        <v>0</v>
      </c>
      <c r="R60">
        <v>1</v>
      </c>
    </row>
    <row r="61" spans="1:18">
      <c r="A61">
        <v>59</v>
      </c>
      <c r="B61" t="s">
        <v>31</v>
      </c>
      <c r="C61" t="s">
        <v>46</v>
      </c>
      <c r="E61">
        <v>44</v>
      </c>
      <c r="F61">
        <v>63</v>
      </c>
      <c r="G61">
        <v>45</v>
      </c>
      <c r="I61">
        <v>69</v>
      </c>
      <c r="J61">
        <v>54</v>
      </c>
      <c r="K61">
        <v>53</v>
      </c>
      <c r="M61" s="13"/>
      <c r="N61" s="3" t="s">
        <v>24</v>
      </c>
      <c r="O61" s="2">
        <f>SUMIFS($R$3:$R$92,$B$3:$B$92,"=SFS",$K$3:$K$92,"&lt;=6")</f>
        <v>2</v>
      </c>
      <c r="P61" s="2">
        <f>SUMIFS($R$3:$R$92,$B$3:$B$92,"=SFS",$K$3:$K$92,"&gt;=7",$K$3:$K$92,"&lt;=75")</f>
        <v>7</v>
      </c>
      <c r="Q61" s="2">
        <f>SUMIFS($R$3:$R$92,$B$3:$B$92,"=SFS",$K$3:$K$92,"&gt;75",$K$3:$K$92,"&lt;=90")</f>
        <v>0</v>
      </c>
      <c r="R61">
        <v>1</v>
      </c>
    </row>
    <row r="62" spans="1:18">
      <c r="A62">
        <v>60</v>
      </c>
      <c r="B62" t="s">
        <v>31</v>
      </c>
      <c r="C62" t="s">
        <v>47</v>
      </c>
      <c r="E62">
        <v>45</v>
      </c>
      <c r="F62">
        <v>59</v>
      </c>
      <c r="G62">
        <v>63</v>
      </c>
      <c r="I62">
        <v>44</v>
      </c>
      <c r="J62">
        <v>69</v>
      </c>
      <c r="K62">
        <v>51</v>
      </c>
      <c r="M62" s="13"/>
      <c r="N62" s="8" t="s">
        <v>25</v>
      </c>
      <c r="O62" s="7">
        <f>SUMIFS($R$3:$R$92,$B$3:$B$92,"=none",$K$3:$K$92,"&lt;=6")</f>
        <v>0</v>
      </c>
      <c r="P62" s="7">
        <f>SUMIFS($R$3:$R$92,$B$3:$B$92,"=none",$K$3:$K$92,"&gt;=7",$K$3:$K$92,"&lt;=75")</f>
        <v>9</v>
      </c>
      <c r="Q62" s="7">
        <f>SUMIFS($R$3:$R$92,$B$3:$B$92,"=none",$K$3:$K$92,"&gt;75",$K$3:$K$92,"&lt;=90")</f>
        <v>0</v>
      </c>
      <c r="R62">
        <v>1</v>
      </c>
    </row>
    <row r="63" spans="1:18">
      <c r="A63">
        <v>61</v>
      </c>
      <c r="B63" t="s">
        <v>31</v>
      </c>
      <c r="C63" t="s">
        <v>36</v>
      </c>
      <c r="E63">
        <v>63</v>
      </c>
      <c r="F63">
        <v>64</v>
      </c>
      <c r="G63">
        <v>64</v>
      </c>
      <c r="I63">
        <v>45</v>
      </c>
      <c r="J63">
        <v>51</v>
      </c>
      <c r="K63">
        <v>69</v>
      </c>
      <c r="M63" s="13"/>
      <c r="N63" s="8" t="s">
        <v>26</v>
      </c>
      <c r="O63" s="7">
        <f>SUMIFS($R$3:$R$92,$B$3:$B$92,"=log",$K$3:$K$92,"&lt;=6")</f>
        <v>1</v>
      </c>
      <c r="P63" s="7">
        <f>SUMIFS($R$3:$R$92,$B$3:$B$92,"=log",$K$3:$K$92,"&gt;=7",$K$3:$K$92,"&lt;=75")</f>
        <v>6</v>
      </c>
      <c r="Q63" s="7">
        <f>SUMIFS($R$3:$R$92,$B$3:$B$92,"=log",$K$3:$K$92,"&gt;75",$K$3:$K$92,"&lt;=90")</f>
        <v>2</v>
      </c>
      <c r="R63">
        <v>1</v>
      </c>
    </row>
    <row r="64" spans="1:18">
      <c r="A64">
        <v>62</v>
      </c>
      <c r="B64" t="s">
        <v>28</v>
      </c>
      <c r="C64" t="s">
        <v>38</v>
      </c>
      <c r="E64">
        <v>68</v>
      </c>
      <c r="F64">
        <v>68</v>
      </c>
      <c r="G64">
        <v>68</v>
      </c>
      <c r="I64">
        <v>49</v>
      </c>
      <c r="J64">
        <v>63</v>
      </c>
      <c r="K64">
        <v>58</v>
      </c>
      <c r="M64" s="13"/>
      <c r="N64" s="8" t="s">
        <v>27</v>
      </c>
      <c r="O64" s="7">
        <f>SUMIFS($R$3:$R$92,$B$3:$B$92,"=norm",$K$3:$K$92,"&lt;=6")</f>
        <v>0</v>
      </c>
      <c r="P64" s="7">
        <f>SUMIFS($R$3:$R$92,$B$3:$B$92,"=norm",$K$3:$K$92,"&gt;=7",$K$3:$K$92,"&lt;=75")</f>
        <v>8</v>
      </c>
      <c r="Q64" s="7">
        <f>SUMIFS($R$3:$R$92,$B$3:$B$92,"=norm",$K$3:$K$92,"&gt;75",$K$3:$K$92,"&lt;=90")</f>
        <v>1</v>
      </c>
      <c r="R64">
        <v>1</v>
      </c>
    </row>
    <row r="65" spans="1:18">
      <c r="A65">
        <v>63</v>
      </c>
      <c r="B65" t="s">
        <v>40</v>
      </c>
      <c r="C65" t="s">
        <v>21</v>
      </c>
      <c r="E65">
        <v>58</v>
      </c>
      <c r="F65">
        <v>71</v>
      </c>
      <c r="G65">
        <v>66</v>
      </c>
      <c r="I65">
        <v>54</v>
      </c>
      <c r="J65">
        <v>57</v>
      </c>
      <c r="K65">
        <v>54</v>
      </c>
      <c r="M65" s="13"/>
      <c r="N65" s="8" t="s">
        <v>28</v>
      </c>
      <c r="O65" s="7">
        <f>SUMIFS($R$3:$R$92,$B$3:$B$92,"=PCA",$K$3:$K$92,"&lt;=6")</f>
        <v>0</v>
      </c>
      <c r="P65" s="7">
        <f>SUMIFS($R$3:$R$92,$B$3:$B$92,"=PCA",$K$3:$K$92,"&gt;=7",$K$3:$K$92,"&lt;=75")</f>
        <v>8</v>
      </c>
      <c r="Q65" s="7">
        <f>SUMIFS($R$3:$R$92,$B$3:$B$92,"=PCA",$K$3:$K$92,"&gt;75",$K$3:$K$92,"&lt;=90")</f>
        <v>1</v>
      </c>
      <c r="R65">
        <v>1</v>
      </c>
    </row>
    <row r="66" spans="1:18">
      <c r="A66">
        <v>64</v>
      </c>
      <c r="B66" t="s">
        <v>30</v>
      </c>
      <c r="C66" t="s">
        <v>19</v>
      </c>
      <c r="E66">
        <v>70</v>
      </c>
      <c r="F66">
        <v>66</v>
      </c>
      <c r="G66">
        <v>71</v>
      </c>
      <c r="I66">
        <v>63</v>
      </c>
      <c r="J66">
        <v>64</v>
      </c>
      <c r="K66">
        <v>63</v>
      </c>
      <c r="M66" s="13"/>
      <c r="N66" s="3" t="s">
        <v>29</v>
      </c>
      <c r="O66" s="2">
        <f>SUMIFS($R$3:$R$92,$B$3:$B$92,"=freq5bin",$K$3:$K$92,"&lt;=6")</f>
        <v>0</v>
      </c>
      <c r="P66" s="2">
        <f>SUMIFS($R$3:$R$92,$B$3:$B$92,"=freq5bin",$K$3:$K$92,"&gt;=7",$K$3:$K$92,"&lt;=75")</f>
        <v>5</v>
      </c>
      <c r="Q66" s="2">
        <f>SUMIFS($R$3:$R$92,$B$3:$B$92,"=freq5bin",$K$3:$K$92,"&gt;75",$K$3:$K$92,"&lt;=90")</f>
        <v>4</v>
      </c>
      <c r="R66">
        <v>1</v>
      </c>
    </row>
    <row r="67" spans="1:18">
      <c r="A67">
        <v>65</v>
      </c>
      <c r="B67" t="s">
        <v>26</v>
      </c>
      <c r="C67" t="s">
        <v>21</v>
      </c>
      <c r="E67">
        <v>51</v>
      </c>
      <c r="F67">
        <v>72</v>
      </c>
      <c r="G67">
        <v>70</v>
      </c>
      <c r="I67">
        <v>64</v>
      </c>
      <c r="J67">
        <v>58</v>
      </c>
      <c r="K67">
        <v>64</v>
      </c>
      <c r="M67" s="13"/>
      <c r="N67" s="3" t="s">
        <v>40</v>
      </c>
      <c r="O67" s="2">
        <f>SUMIFS($R$3:$R$92,$B$3:$B$92,"=width3bin",$K$3:$K$92,"&lt;=6")</f>
        <v>0</v>
      </c>
      <c r="P67" s="2">
        <f>SUMIFS($R$3:$R$92,$B$3:$B$92,"=width3bin",$K$3:$K$92,"&gt;=7",$K$3:$K$92,"&lt;=75")</f>
        <v>8</v>
      </c>
      <c r="Q67" s="2">
        <f>SUMIFS($R$3:$R$92,$B$3:$B$92,"=width3bin",$K$3:$K$92,"&gt;75",$K$3:$K$92,"&lt;=90")</f>
        <v>1</v>
      </c>
      <c r="R67">
        <v>1</v>
      </c>
    </row>
    <row r="68" spans="1:18">
      <c r="A68">
        <v>66</v>
      </c>
      <c r="B68" t="s">
        <v>26</v>
      </c>
      <c r="C68" t="s">
        <v>18</v>
      </c>
      <c r="E68">
        <v>66</v>
      </c>
      <c r="F68">
        <v>70</v>
      </c>
      <c r="G68">
        <v>72</v>
      </c>
      <c r="I68">
        <v>68</v>
      </c>
      <c r="J68">
        <v>65</v>
      </c>
      <c r="K68">
        <v>68</v>
      </c>
      <c r="M68" s="13"/>
      <c r="N68" s="3" t="s">
        <v>30</v>
      </c>
      <c r="O68" s="2">
        <f>SUMIFS($R$3:$R$92,$B$3:$B$92,"=width5bin",$K$3:$K$92,"&lt;=6")</f>
        <v>0</v>
      </c>
      <c r="P68" s="2">
        <f>SUMIFS($R$3:$R$92,$B$3:$B$92,"=width5bin",$K$3:$K$92,"&gt;=7",$K$3:$K$92,"&lt;=75")</f>
        <v>7</v>
      </c>
      <c r="Q68" s="2">
        <f>SUMIFS($R$3:$R$92,$B$3:$B$92,"=width5bin",$K$3:$K$92,"&gt;75",$K$3:$K$92,"&lt;=90")</f>
        <v>2</v>
      </c>
      <c r="R68">
        <v>1</v>
      </c>
    </row>
    <row r="69" spans="1:18">
      <c r="A69">
        <v>67</v>
      </c>
      <c r="B69" t="s">
        <v>26</v>
      </c>
      <c r="C69" t="s">
        <v>19</v>
      </c>
      <c r="E69">
        <v>71</v>
      </c>
      <c r="F69">
        <v>67</v>
      </c>
      <c r="G69">
        <v>51</v>
      </c>
      <c r="I69">
        <v>70</v>
      </c>
      <c r="J69">
        <v>68</v>
      </c>
      <c r="K69">
        <v>65</v>
      </c>
      <c r="M69" s="14"/>
      <c r="N69" s="5" t="s">
        <v>31</v>
      </c>
      <c r="O69" s="4">
        <f>SUMIFS($R$3:$R$92,$B$3:$B$92,"=freq3bin",$K$3:$K$92,"&lt;=6")</f>
        <v>0</v>
      </c>
      <c r="P69" s="4">
        <f>SUMIFS($R$3:$R$92,$B$3:$B$92,"=freq3bin",$K$3:$K$92,"&gt;=7",$K$3:$K$92,"&lt;=75")</f>
        <v>5</v>
      </c>
      <c r="Q69" s="4">
        <f>SUMIFS($R$3:$R$92,$B$3:$B$92,"=freq3bin",$K$3:$K$92,"&gt;75",$K$3:$K$92,"&lt;=90")</f>
        <v>4</v>
      </c>
      <c r="R69">
        <v>1</v>
      </c>
    </row>
    <row r="70" spans="1:18">
      <c r="A70">
        <v>68</v>
      </c>
      <c r="B70" t="s">
        <v>40</v>
      </c>
      <c r="C70" t="s">
        <v>19</v>
      </c>
      <c r="E70">
        <v>72</v>
      </c>
      <c r="F70">
        <v>51</v>
      </c>
      <c r="G70">
        <v>58</v>
      </c>
      <c r="I70">
        <v>72</v>
      </c>
      <c r="J70">
        <v>70</v>
      </c>
      <c r="K70">
        <v>70</v>
      </c>
      <c r="O70" s="1"/>
      <c r="P70" s="1"/>
      <c r="Q70" s="1"/>
      <c r="R70">
        <v>1</v>
      </c>
    </row>
    <row r="71" spans="1:18">
      <c r="A71">
        <v>69</v>
      </c>
      <c r="B71" t="s">
        <v>40</v>
      </c>
      <c r="C71" t="s">
        <v>38</v>
      </c>
      <c r="E71">
        <v>67</v>
      </c>
      <c r="F71">
        <v>73</v>
      </c>
      <c r="G71">
        <v>67</v>
      </c>
      <c r="I71">
        <v>65</v>
      </c>
      <c r="J71">
        <v>67</v>
      </c>
      <c r="K71">
        <v>66</v>
      </c>
      <c r="O71" s="1"/>
      <c r="P71" s="1"/>
      <c r="Q71" s="1"/>
      <c r="R71">
        <v>1</v>
      </c>
    </row>
    <row r="72" spans="1:18">
      <c r="A72">
        <v>70</v>
      </c>
      <c r="B72" t="s">
        <v>30</v>
      </c>
      <c r="C72" t="s">
        <v>18</v>
      </c>
      <c r="E72">
        <v>65</v>
      </c>
      <c r="F72">
        <v>58</v>
      </c>
      <c r="G72">
        <v>65</v>
      </c>
      <c r="I72">
        <v>77</v>
      </c>
      <c r="J72">
        <v>66</v>
      </c>
      <c r="K72">
        <v>71</v>
      </c>
      <c r="O72" s="1"/>
      <c r="P72" s="1"/>
      <c r="Q72" s="1"/>
      <c r="R72">
        <v>1</v>
      </c>
    </row>
    <row r="73" spans="1:18">
      <c r="A73">
        <v>71</v>
      </c>
      <c r="B73" t="s">
        <v>27</v>
      </c>
      <c r="C73" t="s">
        <v>48</v>
      </c>
      <c r="E73">
        <v>60</v>
      </c>
      <c r="F73">
        <v>65</v>
      </c>
      <c r="G73">
        <v>73</v>
      </c>
      <c r="I73">
        <v>71</v>
      </c>
      <c r="J73">
        <v>71</v>
      </c>
      <c r="K73">
        <v>67</v>
      </c>
      <c r="O73" s="1"/>
      <c r="P73" s="1"/>
      <c r="Q73" s="1"/>
      <c r="R73">
        <v>1</v>
      </c>
    </row>
    <row r="74" spans="1:18">
      <c r="A74">
        <v>72</v>
      </c>
      <c r="B74" t="s">
        <v>40</v>
      </c>
      <c r="C74" t="s">
        <v>18</v>
      </c>
      <c r="E74">
        <v>61</v>
      </c>
      <c r="F74">
        <v>76</v>
      </c>
      <c r="G74">
        <v>60</v>
      </c>
      <c r="I74">
        <v>66</v>
      </c>
      <c r="J74">
        <v>72</v>
      </c>
      <c r="K74">
        <v>72</v>
      </c>
      <c r="O74" s="1"/>
      <c r="P74" s="1"/>
      <c r="Q74" s="1"/>
      <c r="R74">
        <v>1</v>
      </c>
    </row>
    <row r="75" spans="1:18">
      <c r="A75">
        <v>73</v>
      </c>
      <c r="B75" t="s">
        <v>29</v>
      </c>
      <c r="C75" t="s">
        <v>18</v>
      </c>
      <c r="E75">
        <v>73</v>
      </c>
      <c r="F75">
        <v>77</v>
      </c>
      <c r="G75">
        <v>61</v>
      </c>
      <c r="I75">
        <v>73</v>
      </c>
      <c r="J75">
        <v>75</v>
      </c>
      <c r="K75">
        <v>73</v>
      </c>
      <c r="O75" s="1"/>
      <c r="P75" s="1"/>
      <c r="Q75" s="1"/>
      <c r="R75">
        <v>1</v>
      </c>
    </row>
    <row r="76" spans="1:18">
      <c r="A76">
        <v>74</v>
      </c>
      <c r="B76" t="s">
        <v>29</v>
      </c>
      <c r="C76" t="s">
        <v>21</v>
      </c>
      <c r="E76">
        <v>77</v>
      </c>
      <c r="F76">
        <v>60</v>
      </c>
      <c r="G76">
        <v>77</v>
      </c>
      <c r="I76">
        <v>74</v>
      </c>
      <c r="J76">
        <v>73</v>
      </c>
      <c r="K76">
        <v>77</v>
      </c>
      <c r="O76" s="1"/>
      <c r="P76" s="1"/>
      <c r="Q76" s="1"/>
      <c r="R76">
        <v>1</v>
      </c>
    </row>
    <row r="77" spans="1:18">
      <c r="A77">
        <v>75</v>
      </c>
      <c r="B77" t="s">
        <v>40</v>
      </c>
      <c r="C77" t="s">
        <v>39</v>
      </c>
      <c r="E77">
        <v>79</v>
      </c>
      <c r="F77">
        <v>61</v>
      </c>
      <c r="G77">
        <v>76</v>
      </c>
      <c r="I77">
        <v>67</v>
      </c>
      <c r="J77">
        <v>77</v>
      </c>
      <c r="K77">
        <v>75</v>
      </c>
      <c r="O77" s="1"/>
      <c r="P77" s="1"/>
      <c r="Q77" s="1"/>
      <c r="R77">
        <v>1</v>
      </c>
    </row>
    <row r="78" spans="1:18">
      <c r="A78">
        <v>76</v>
      </c>
      <c r="B78" t="s">
        <v>31</v>
      </c>
      <c r="C78" t="s">
        <v>18</v>
      </c>
      <c r="E78">
        <v>74</v>
      </c>
      <c r="F78">
        <v>79</v>
      </c>
      <c r="G78">
        <v>79</v>
      </c>
      <c r="I78">
        <v>80</v>
      </c>
      <c r="J78">
        <v>79</v>
      </c>
      <c r="K78">
        <v>74</v>
      </c>
      <c r="O78" s="1"/>
      <c r="P78" s="1"/>
      <c r="Q78" s="1"/>
      <c r="R78">
        <v>1</v>
      </c>
    </row>
    <row r="79" spans="1:18">
      <c r="A79">
        <v>77</v>
      </c>
      <c r="B79" t="s">
        <v>30</v>
      </c>
      <c r="C79" t="s">
        <v>39</v>
      </c>
      <c r="E79">
        <v>76</v>
      </c>
      <c r="F79">
        <v>74</v>
      </c>
      <c r="G79">
        <v>74</v>
      </c>
      <c r="I79">
        <v>78</v>
      </c>
      <c r="J79">
        <v>74</v>
      </c>
      <c r="K79">
        <v>79</v>
      </c>
      <c r="O79" s="1"/>
      <c r="P79" s="1"/>
      <c r="Q79" s="1"/>
      <c r="R79">
        <v>1</v>
      </c>
    </row>
    <row r="80" spans="1:18">
      <c r="A80">
        <v>78</v>
      </c>
      <c r="B80" t="s">
        <v>31</v>
      </c>
      <c r="C80" t="s">
        <v>19</v>
      </c>
      <c r="E80">
        <v>80</v>
      </c>
      <c r="F80">
        <v>78</v>
      </c>
      <c r="G80">
        <v>78</v>
      </c>
      <c r="I80">
        <v>76</v>
      </c>
      <c r="J80">
        <v>78</v>
      </c>
      <c r="K80">
        <v>80</v>
      </c>
      <c r="O80" s="1"/>
      <c r="P80" s="1"/>
      <c r="Q80" s="1"/>
      <c r="R80">
        <v>1</v>
      </c>
    </row>
    <row r="81" spans="1:18">
      <c r="A81">
        <v>79</v>
      </c>
      <c r="B81" t="s">
        <v>29</v>
      </c>
      <c r="C81" t="s">
        <v>19</v>
      </c>
      <c r="E81">
        <v>75</v>
      </c>
      <c r="F81">
        <v>81</v>
      </c>
      <c r="G81">
        <v>81</v>
      </c>
      <c r="I81">
        <v>81</v>
      </c>
      <c r="J81">
        <v>80</v>
      </c>
      <c r="K81">
        <v>78</v>
      </c>
      <c r="O81" s="1"/>
      <c r="P81" s="1"/>
      <c r="Q81" s="1"/>
      <c r="R81">
        <v>1</v>
      </c>
    </row>
    <row r="82" spans="1:18">
      <c r="A82">
        <v>80</v>
      </c>
      <c r="B82" t="s">
        <v>26</v>
      </c>
      <c r="C82" t="s">
        <v>39</v>
      </c>
      <c r="E82">
        <v>78</v>
      </c>
      <c r="F82">
        <v>75</v>
      </c>
      <c r="G82">
        <v>75</v>
      </c>
      <c r="I82">
        <v>79</v>
      </c>
      <c r="J82">
        <v>76</v>
      </c>
      <c r="K82">
        <v>76</v>
      </c>
      <c r="O82" s="1"/>
      <c r="P82" s="1"/>
      <c r="Q82" s="1"/>
      <c r="R82">
        <v>1</v>
      </c>
    </row>
    <row r="83" spans="1:18">
      <c r="A83">
        <v>81</v>
      </c>
      <c r="B83" t="s">
        <v>31</v>
      </c>
      <c r="C83" t="s">
        <v>21</v>
      </c>
      <c r="E83">
        <v>81</v>
      </c>
      <c r="F83">
        <v>80</v>
      </c>
      <c r="G83">
        <v>80</v>
      </c>
      <c r="I83">
        <v>75</v>
      </c>
      <c r="J83">
        <v>81</v>
      </c>
      <c r="K83">
        <v>81</v>
      </c>
      <c r="O83" s="1"/>
      <c r="P83" s="1"/>
      <c r="Q83" s="1"/>
      <c r="R83">
        <v>1</v>
      </c>
    </row>
    <row r="84" spans="1:18">
      <c r="A84">
        <v>82</v>
      </c>
      <c r="B84" t="s">
        <v>29</v>
      </c>
      <c r="C84" t="s">
        <v>39</v>
      </c>
      <c r="E84">
        <v>90</v>
      </c>
      <c r="F84">
        <v>83</v>
      </c>
      <c r="G84">
        <v>83</v>
      </c>
      <c r="I84">
        <v>82</v>
      </c>
      <c r="J84">
        <v>82</v>
      </c>
      <c r="K84">
        <v>82</v>
      </c>
      <c r="O84" s="1"/>
      <c r="P84" s="1"/>
      <c r="Q84" s="1"/>
      <c r="R84">
        <v>1</v>
      </c>
    </row>
    <row r="85" spans="1:18">
      <c r="A85">
        <v>83</v>
      </c>
      <c r="B85" t="s">
        <v>30</v>
      </c>
      <c r="C85" t="s">
        <v>41</v>
      </c>
      <c r="E85">
        <v>83</v>
      </c>
      <c r="F85">
        <v>85</v>
      </c>
      <c r="G85">
        <v>85</v>
      </c>
      <c r="I85">
        <v>83</v>
      </c>
      <c r="J85">
        <v>83</v>
      </c>
      <c r="K85">
        <v>83</v>
      </c>
      <c r="O85" s="1"/>
      <c r="P85" s="1"/>
      <c r="Q85" s="1"/>
      <c r="R85">
        <v>1</v>
      </c>
    </row>
    <row r="86" spans="1:18">
      <c r="A86">
        <v>84</v>
      </c>
      <c r="B86" t="s">
        <v>27</v>
      </c>
      <c r="C86" t="s">
        <v>41</v>
      </c>
      <c r="E86">
        <v>84</v>
      </c>
      <c r="F86">
        <v>86</v>
      </c>
      <c r="G86">
        <v>86</v>
      </c>
      <c r="I86">
        <v>84</v>
      </c>
      <c r="J86">
        <v>85</v>
      </c>
      <c r="K86">
        <v>85</v>
      </c>
      <c r="O86" s="1"/>
      <c r="P86" s="1"/>
      <c r="Q86" s="1"/>
      <c r="R86">
        <v>1</v>
      </c>
    </row>
    <row r="87" spans="1:18">
      <c r="A87">
        <v>85</v>
      </c>
      <c r="B87" t="s">
        <v>40</v>
      </c>
      <c r="C87" t="s">
        <v>41</v>
      </c>
      <c r="E87">
        <v>85</v>
      </c>
      <c r="F87">
        <v>88</v>
      </c>
      <c r="G87">
        <v>88</v>
      </c>
      <c r="I87">
        <v>85</v>
      </c>
      <c r="J87">
        <v>84</v>
      </c>
      <c r="K87">
        <v>84</v>
      </c>
      <c r="O87" s="1"/>
      <c r="P87" s="1"/>
      <c r="Q87" s="1"/>
      <c r="R87">
        <v>1</v>
      </c>
    </row>
    <row r="88" spans="1:18">
      <c r="A88">
        <v>86</v>
      </c>
      <c r="B88" t="s">
        <v>26</v>
      </c>
      <c r="C88" t="s">
        <v>41</v>
      </c>
      <c r="E88">
        <v>86</v>
      </c>
      <c r="F88">
        <v>84</v>
      </c>
      <c r="G88">
        <v>84</v>
      </c>
      <c r="I88">
        <v>86</v>
      </c>
      <c r="J88">
        <v>86</v>
      </c>
      <c r="K88">
        <v>86</v>
      </c>
      <c r="O88" s="1"/>
      <c r="P88" s="1"/>
      <c r="Q88" s="1"/>
      <c r="R88">
        <v>1</v>
      </c>
    </row>
    <row r="89" spans="1:18">
      <c r="A89">
        <v>87</v>
      </c>
      <c r="B89" t="s">
        <v>31</v>
      </c>
      <c r="C89" t="s">
        <v>41</v>
      </c>
      <c r="E89">
        <v>87</v>
      </c>
      <c r="F89">
        <v>87</v>
      </c>
      <c r="G89">
        <v>87</v>
      </c>
      <c r="I89">
        <v>87</v>
      </c>
      <c r="J89">
        <v>87</v>
      </c>
      <c r="K89">
        <v>87</v>
      </c>
      <c r="O89" s="1"/>
      <c r="P89" s="1"/>
      <c r="Q89" s="1"/>
      <c r="R89">
        <v>1</v>
      </c>
    </row>
    <row r="90" spans="1:18">
      <c r="A90">
        <v>88</v>
      </c>
      <c r="B90" t="s">
        <v>29</v>
      </c>
      <c r="C90" t="s">
        <v>41</v>
      </c>
      <c r="E90">
        <v>88</v>
      </c>
      <c r="F90">
        <v>82</v>
      </c>
      <c r="G90">
        <v>90</v>
      </c>
      <c r="I90">
        <v>88</v>
      </c>
      <c r="J90">
        <v>88</v>
      </c>
      <c r="K90">
        <v>88</v>
      </c>
      <c r="R90">
        <v>1</v>
      </c>
    </row>
    <row r="91" spans="1:18">
      <c r="A91">
        <v>89</v>
      </c>
      <c r="B91" t="s">
        <v>31</v>
      </c>
      <c r="C91" t="s">
        <v>39</v>
      </c>
      <c r="E91">
        <v>82</v>
      </c>
      <c r="F91">
        <v>90</v>
      </c>
      <c r="G91">
        <v>82</v>
      </c>
      <c r="I91">
        <v>89</v>
      </c>
      <c r="J91">
        <v>89</v>
      </c>
      <c r="K91">
        <v>89</v>
      </c>
      <c r="R91">
        <v>1</v>
      </c>
    </row>
    <row r="92" spans="1:18">
      <c r="A92">
        <v>90</v>
      </c>
      <c r="B92" t="s">
        <v>28</v>
      </c>
      <c r="C92" t="s">
        <v>39</v>
      </c>
      <c r="E92">
        <v>89</v>
      </c>
      <c r="F92">
        <v>89</v>
      </c>
      <c r="G92">
        <v>89</v>
      </c>
      <c r="I92">
        <v>90</v>
      </c>
      <c r="J92">
        <v>90</v>
      </c>
      <c r="K92">
        <v>90</v>
      </c>
      <c r="R92">
        <v>1</v>
      </c>
    </row>
  </sheetData>
  <mergeCells count="14">
    <mergeCell ref="M14:M23"/>
    <mergeCell ref="E1:G1"/>
    <mergeCell ref="I1:K1"/>
    <mergeCell ref="M2:Q2"/>
    <mergeCell ref="M3:N4"/>
    <mergeCell ref="M5:M13"/>
    <mergeCell ref="M51:M59"/>
    <mergeCell ref="M60:M69"/>
    <mergeCell ref="M25:Q25"/>
    <mergeCell ref="M26:N27"/>
    <mergeCell ref="M28:M36"/>
    <mergeCell ref="M37:M46"/>
    <mergeCell ref="M48:Q48"/>
    <mergeCell ref="M49:N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92"/>
  <sheetViews>
    <sheetView tabSelected="1" workbookViewId="0">
      <selection activeCell="Q7" sqref="Q7"/>
    </sheetView>
  </sheetViews>
  <sheetFormatPr defaultRowHeight="15"/>
  <cols>
    <col min="1" max="1" width="11.28515625" bestFit="1" customWidth="1"/>
    <col min="2" max="2" width="15.140625" bestFit="1" customWidth="1"/>
    <col min="3" max="3" width="12.5703125" bestFit="1" customWidth="1"/>
    <col min="4" max="4" width="0" hidden="1" customWidth="1"/>
    <col min="5" max="5" width="15" hidden="1" customWidth="1"/>
    <col min="6" max="6" width="15.140625" hidden="1" customWidth="1"/>
    <col min="7" max="7" width="19.28515625" hidden="1" customWidth="1"/>
    <col min="8" max="8" width="0" hidden="1" customWidth="1"/>
    <col min="9" max="9" width="16" bestFit="1" customWidth="1"/>
    <col min="10" max="10" width="16.140625" bestFit="1" customWidth="1"/>
    <col min="11" max="11" width="20.28515625" bestFit="1" customWidth="1"/>
    <col min="15" max="17" width="14.85546875" customWidth="1"/>
  </cols>
  <sheetData>
    <row r="1" spans="1:18">
      <c r="E1" s="21" t="s">
        <v>3</v>
      </c>
      <c r="F1" s="21"/>
      <c r="G1" s="21"/>
      <c r="I1" s="21" t="s">
        <v>4</v>
      </c>
      <c r="J1" s="21"/>
      <c r="K1" s="21"/>
    </row>
    <row r="2" spans="1:18">
      <c r="A2" t="s">
        <v>2</v>
      </c>
      <c r="B2" t="s">
        <v>0</v>
      </c>
      <c r="C2" t="s">
        <v>1</v>
      </c>
      <c r="E2" t="s">
        <v>8</v>
      </c>
      <c r="F2" t="s">
        <v>9</v>
      </c>
      <c r="G2" t="s">
        <v>10</v>
      </c>
      <c r="I2" t="s">
        <v>5</v>
      </c>
      <c r="J2" t="s">
        <v>6</v>
      </c>
      <c r="K2" t="s">
        <v>7</v>
      </c>
      <c r="M2" s="15" t="s">
        <v>17</v>
      </c>
      <c r="N2" s="16"/>
      <c r="O2" s="16"/>
      <c r="P2" s="16"/>
      <c r="Q2" s="16"/>
    </row>
    <row r="3" spans="1:18">
      <c r="A3">
        <v>1</v>
      </c>
      <c r="B3" t="s">
        <v>27</v>
      </c>
      <c r="C3" t="s">
        <v>35</v>
      </c>
      <c r="E3">
        <v>11</v>
      </c>
      <c r="F3">
        <v>11</v>
      </c>
      <c r="G3">
        <v>11</v>
      </c>
      <c r="I3">
        <v>11</v>
      </c>
      <c r="J3">
        <v>1</v>
      </c>
      <c r="K3">
        <v>11</v>
      </c>
      <c r="M3" s="17"/>
      <c r="N3" s="18"/>
      <c r="O3" s="2" t="s">
        <v>11</v>
      </c>
      <c r="P3" s="3" t="s">
        <v>12</v>
      </c>
      <c r="Q3" s="3" t="s">
        <v>13</v>
      </c>
      <c r="R3">
        <v>1</v>
      </c>
    </row>
    <row r="4" spans="1:18">
      <c r="A4">
        <v>2</v>
      </c>
      <c r="B4" t="s">
        <v>27</v>
      </c>
      <c r="C4" t="s">
        <v>36</v>
      </c>
      <c r="E4">
        <v>13</v>
      </c>
      <c r="F4">
        <v>13</v>
      </c>
      <c r="G4">
        <v>13</v>
      </c>
      <c r="I4">
        <v>7</v>
      </c>
      <c r="J4">
        <v>2</v>
      </c>
      <c r="K4">
        <v>7</v>
      </c>
      <c r="M4" s="19"/>
      <c r="N4" s="20"/>
      <c r="O4" s="2" t="s">
        <v>51</v>
      </c>
      <c r="P4" s="3" t="s">
        <v>52</v>
      </c>
      <c r="Q4" s="3" t="s">
        <v>53</v>
      </c>
      <c r="R4">
        <v>1</v>
      </c>
    </row>
    <row r="5" spans="1:18">
      <c r="A5">
        <v>3</v>
      </c>
      <c r="B5" t="s">
        <v>25</v>
      </c>
      <c r="C5" t="s">
        <v>35</v>
      </c>
      <c r="E5">
        <v>12</v>
      </c>
      <c r="F5">
        <v>19</v>
      </c>
      <c r="G5">
        <v>12</v>
      </c>
      <c r="I5">
        <v>8</v>
      </c>
      <c r="J5">
        <v>5</v>
      </c>
      <c r="K5">
        <v>8</v>
      </c>
      <c r="M5" s="9" t="s">
        <v>23</v>
      </c>
      <c r="N5" s="3" t="s">
        <v>35</v>
      </c>
      <c r="O5" s="6">
        <f>SUMIFS($R$3:$R$92,$C$3:$C$92,"=CART (yes)",$I$3:$I$92,"&lt;=6")</f>
        <v>2</v>
      </c>
      <c r="P5" s="6">
        <f>SUMIFS($R$3:$R$92,$C$3:$C$92,"=CART (yes)",$I$3:$I$92,"&gt;=7",$I$3:$I$92,"&lt;=75")</f>
        <v>7</v>
      </c>
      <c r="Q5" s="6">
        <f>SUMIFS($R$3:$R$92,$C$3:$C$92,"=CART (yes)",$I$3:$I$92,"&gt;75",$I$3:$I$92,"&lt;=90")</f>
        <v>0</v>
      </c>
      <c r="R5">
        <v>1</v>
      </c>
    </row>
    <row r="6" spans="1:18">
      <c r="A6">
        <v>4</v>
      </c>
      <c r="B6" t="s">
        <v>25</v>
      </c>
      <c r="C6" t="s">
        <v>36</v>
      </c>
      <c r="E6">
        <v>25</v>
      </c>
      <c r="F6">
        <v>7</v>
      </c>
      <c r="G6">
        <v>25</v>
      </c>
      <c r="I6">
        <v>13</v>
      </c>
      <c r="J6">
        <v>6</v>
      </c>
      <c r="K6">
        <v>13</v>
      </c>
      <c r="M6" s="10"/>
      <c r="N6" s="2" t="s">
        <v>36</v>
      </c>
      <c r="O6" s="2">
        <f>SUMIFS($R$3:$R$92,$C$3:$C$92,"=CART (no)",$I$3:$I$92,"&lt;=6")</f>
        <v>3</v>
      </c>
      <c r="P6" s="2">
        <f>SUMIFS($R$3:$R$92,$C$3:$C$92,"=CART (no)",$I$3:$I$92,"&gt;=7",$I$3:$I$92,"&lt;=75")</f>
        <v>7</v>
      </c>
      <c r="Q6" s="2">
        <f>SUMIFS($R$3:$R$92,$C$3:$C$92,"=CART (no)",$I$3:$I$92,"&gt;75",$I$3:$I$92,"&lt;=90")</f>
        <v>0</v>
      </c>
      <c r="R6">
        <v>1</v>
      </c>
    </row>
    <row r="7" spans="1:18">
      <c r="A7">
        <v>5</v>
      </c>
      <c r="B7" t="s">
        <v>26</v>
      </c>
      <c r="C7" t="s">
        <v>35</v>
      </c>
      <c r="E7">
        <v>57</v>
      </c>
      <c r="F7">
        <v>8</v>
      </c>
      <c r="G7">
        <v>15</v>
      </c>
      <c r="I7">
        <v>12</v>
      </c>
      <c r="J7">
        <v>3</v>
      </c>
      <c r="K7">
        <v>1</v>
      </c>
      <c r="M7" s="10"/>
      <c r="N7" s="7" t="s">
        <v>37</v>
      </c>
      <c r="O7" s="7">
        <f>SUMIFS($R$3:$R$92,$C$3:$C$92,"=ABE0-5NN",$I$3:$I$92,"&lt;=6")</f>
        <v>0</v>
      </c>
      <c r="P7" s="7">
        <f>SUMIFS($R$3:$R$92,$C$3:$C$92,"=ABE0-5NN",$I$3:$I$92,"&gt;=7",$I$3:$I$92,"&lt;=75")</f>
        <v>9</v>
      </c>
      <c r="Q7" s="7">
        <f>SUMIFS($R$3:$R$92,$C$3:$C$92,"=ABE0-5NN",$I$3:$I$92,"&gt;75",$I$3:$I$92,"&lt;=90")</f>
        <v>0</v>
      </c>
      <c r="R7">
        <v>1</v>
      </c>
    </row>
    <row r="8" spans="1:18">
      <c r="A8">
        <v>6</v>
      </c>
      <c r="B8" t="s">
        <v>26</v>
      </c>
      <c r="C8" t="s">
        <v>36</v>
      </c>
      <c r="E8">
        <v>15</v>
      </c>
      <c r="F8">
        <v>15</v>
      </c>
      <c r="G8">
        <v>17</v>
      </c>
      <c r="I8">
        <v>1</v>
      </c>
      <c r="J8">
        <v>4</v>
      </c>
      <c r="K8">
        <v>2</v>
      </c>
      <c r="M8" s="10"/>
      <c r="N8" s="7" t="s">
        <v>38</v>
      </c>
      <c r="O8" s="7">
        <f>SUMIFS($R$3:$R$92,$C$3:$C$92,"=ABE0-1NN",$I$3:$I$92,"&lt;=6")</f>
        <v>1</v>
      </c>
      <c r="P8" s="7">
        <f>SUMIFS($R$3:$R$92,$C$3:$C$92,"=ABE0-1NN",$I$3:$I$92,"&gt;=7",$I$3:$I$92,"&lt;=75")</f>
        <v>8</v>
      </c>
      <c r="Q8" s="7">
        <f>SUMIFS($R$3:$R$92,$C$3:$C$92,"=ABE0-1NN",$I$3:$I$92,"&gt;75",$I$3:$I$92,"&lt;=90")</f>
        <v>0</v>
      </c>
      <c r="R8">
        <v>1</v>
      </c>
    </row>
    <row r="9" spans="1:18">
      <c r="A9">
        <v>7</v>
      </c>
      <c r="B9" t="s">
        <v>21</v>
      </c>
      <c r="C9" t="s">
        <v>35</v>
      </c>
      <c r="E9">
        <v>17</v>
      </c>
      <c r="F9">
        <v>20</v>
      </c>
      <c r="G9">
        <v>28</v>
      </c>
      <c r="I9">
        <v>2</v>
      </c>
      <c r="J9">
        <v>7</v>
      </c>
      <c r="K9">
        <v>3</v>
      </c>
      <c r="M9" s="10"/>
      <c r="N9" s="7" t="s">
        <v>18</v>
      </c>
      <c r="O9" s="7">
        <f>SUMIFS($R$3:$R$92,$C$3:$C$92,"=PCR",$I$3:$I$92,"&lt;=6")</f>
        <v>0</v>
      </c>
      <c r="P9" s="7">
        <f>SUMIFS($R$3:$R$92,$C$3:$C$92,"=PCR",$I$3:$I$92,"&gt;=7",$I$3:$I$92,"&lt;=75")</f>
        <v>7</v>
      </c>
      <c r="Q9" s="7">
        <f>SUMIFS($R$3:$R$92,$C$3:$C$92,"=PCR",$I$3:$I$92,"&gt;75",$I$3:$I$92,"&lt;=90")</f>
        <v>2</v>
      </c>
      <c r="R9">
        <v>1</v>
      </c>
    </row>
    <row r="10" spans="1:18">
      <c r="A10">
        <v>8</v>
      </c>
      <c r="B10" t="s">
        <v>21</v>
      </c>
      <c r="C10" t="s">
        <v>36</v>
      </c>
      <c r="E10">
        <v>28</v>
      </c>
      <c r="F10">
        <v>25</v>
      </c>
      <c r="G10">
        <v>29</v>
      </c>
      <c r="I10">
        <v>3</v>
      </c>
      <c r="J10">
        <v>8</v>
      </c>
      <c r="K10">
        <v>4</v>
      </c>
      <c r="M10" s="10"/>
      <c r="N10" s="7" t="s">
        <v>19</v>
      </c>
      <c r="O10" s="7">
        <f>SUMIFS($R$3:$R$92,$C$3:$C$92,"=PLSR",$I$3:$I$92,"&lt;=6")</f>
        <v>0</v>
      </c>
      <c r="P10" s="7">
        <f>SUMIFS($R$3:$R$92,$C$3:$C$92,"=PLSR",$I$3:$I$92,"&gt;=7",$I$3:$I$92,"&lt;=75")</f>
        <v>8</v>
      </c>
      <c r="Q10" s="7">
        <f>SUMIFS($R$3:$R$92,$C$3:$C$92,"=PLSR",$I$3:$I$92,"&gt;75",$I$3:$I$92,"&lt;=90")</f>
        <v>1</v>
      </c>
      <c r="R10">
        <v>1</v>
      </c>
    </row>
    <row r="11" spans="1:18">
      <c r="A11">
        <v>9</v>
      </c>
      <c r="B11" t="s">
        <v>24</v>
      </c>
      <c r="C11" t="s">
        <v>35</v>
      </c>
      <c r="E11">
        <v>29</v>
      </c>
      <c r="F11">
        <v>17</v>
      </c>
      <c r="G11">
        <v>7</v>
      </c>
      <c r="I11">
        <v>4</v>
      </c>
      <c r="J11">
        <v>11</v>
      </c>
      <c r="K11">
        <v>5</v>
      </c>
      <c r="M11" s="10"/>
      <c r="N11" s="2" t="s">
        <v>20</v>
      </c>
      <c r="O11" s="2">
        <f>SUMIFS($R$3:$R$92,$C$3:$C$92,"=LReg",$I$3:$I$92,"&lt;=6")</f>
        <v>0</v>
      </c>
      <c r="P11" s="2">
        <f>SUMIFS($R$3:$R$92,$C$3:$C$92,"=LReg",$I$3:$I$92,"&gt;=7",$I$3:$I$92,"&lt;=75")</f>
        <v>4</v>
      </c>
      <c r="Q11" s="2">
        <f>SUMIFS($R$3:$R$92,$C$3:$C$92,"=LReg",$I$3:$I$92,"&gt;75",$I$3:$I$92,"&lt;=90")</f>
        <v>4</v>
      </c>
      <c r="R11">
        <v>1</v>
      </c>
    </row>
    <row r="12" spans="1:18">
      <c r="A12">
        <v>10</v>
      </c>
      <c r="B12" t="s">
        <v>24</v>
      </c>
      <c r="C12" t="s">
        <v>36</v>
      </c>
      <c r="E12">
        <v>7</v>
      </c>
      <c r="F12">
        <v>28</v>
      </c>
      <c r="G12">
        <v>8</v>
      </c>
      <c r="I12">
        <v>5</v>
      </c>
      <c r="J12">
        <v>9</v>
      </c>
      <c r="K12">
        <v>6</v>
      </c>
      <c r="M12" s="10"/>
      <c r="N12" s="2" t="s">
        <v>21</v>
      </c>
      <c r="O12" s="2">
        <f>SUMIFS($R$3:$R$92,$C$3:$C$92,"=SWR",$I$3:$I$92,"&lt;=6")</f>
        <v>0</v>
      </c>
      <c r="P12" s="2">
        <f>SUMIFS($R$3:$R$92,$C$3:$C$92,"=SWR",$I$3:$I$92,"&gt;=7",$I$3:$I$92,"&lt;=75")</f>
        <v>9</v>
      </c>
      <c r="Q12" s="2">
        <f>SUMIFS($R$3:$R$92,$C$3:$C$92,"=SWR",$I$3:$I$92,"&gt;75",$I$3:$I$92,"&lt;=90")</f>
        <v>1</v>
      </c>
      <c r="R12">
        <v>1</v>
      </c>
    </row>
    <row r="13" spans="1:18">
      <c r="A13">
        <v>11</v>
      </c>
      <c r="B13" t="s">
        <v>21</v>
      </c>
      <c r="C13" t="s">
        <v>38</v>
      </c>
      <c r="E13">
        <v>8</v>
      </c>
      <c r="F13">
        <v>29</v>
      </c>
      <c r="G13">
        <v>19</v>
      </c>
      <c r="I13">
        <v>6</v>
      </c>
      <c r="J13">
        <v>10</v>
      </c>
      <c r="K13">
        <v>12</v>
      </c>
      <c r="M13" s="11"/>
      <c r="N13" s="4" t="s">
        <v>22</v>
      </c>
      <c r="O13" s="4">
        <f>SUMIFS($R$3:$R$92,$C$3:$C$92,"=NNet",$I$3:$I$92,"&lt;=6")</f>
        <v>0</v>
      </c>
      <c r="P13" s="4">
        <f>SUMIFS($R$3:$R$92,$C$3:$C$92,"=NNet",$I$3:$I$92,"&gt;=7",$I$3:$I$92,"&lt;=75")</f>
        <v>3</v>
      </c>
      <c r="Q13" s="4">
        <f>SUMIFS($R$3:$R$92,$C$3:$C$92,"=NNet",$I$3:$I$92,"&gt;75",$I$3:$I$92,"&lt;=90")</f>
        <v>6</v>
      </c>
      <c r="R13">
        <v>1</v>
      </c>
    </row>
    <row r="14" spans="1:18">
      <c r="A14">
        <v>12</v>
      </c>
      <c r="B14" t="s">
        <v>26</v>
      </c>
      <c r="C14" t="s">
        <v>38</v>
      </c>
      <c r="E14">
        <v>19</v>
      </c>
      <c r="F14">
        <v>12</v>
      </c>
      <c r="G14">
        <v>20</v>
      </c>
      <c r="I14">
        <v>14</v>
      </c>
      <c r="J14">
        <v>13</v>
      </c>
      <c r="K14">
        <v>9</v>
      </c>
      <c r="M14" s="12" t="s">
        <v>32</v>
      </c>
      <c r="N14" s="3" t="s">
        <v>21</v>
      </c>
      <c r="O14" s="2">
        <f>SUMIFS($R$3:$R$92,$B$3:$B$92,"=SWR",$I$3:$I$92,"&lt;=6")</f>
        <v>3</v>
      </c>
      <c r="P14" s="2">
        <f>SUMIFS($R$3:$R$92,$B$3:$B$92,"=SWR",$I$3:$I$92,"&gt;=7",$I$3:$I$92,"&lt;=75")</f>
        <v>6</v>
      </c>
      <c r="Q14" s="2">
        <f>SUMIFS($R$3:$R$92,$B$3:$B$92,"=SWR",$I$3:$I$92,"&gt;75",$I$3:$I$92,"&lt;=90")</f>
        <v>0</v>
      </c>
      <c r="R14">
        <v>1</v>
      </c>
    </row>
    <row r="15" spans="1:18">
      <c r="A15">
        <v>13</v>
      </c>
      <c r="B15" t="s">
        <v>21</v>
      </c>
      <c r="C15" t="s">
        <v>37</v>
      </c>
      <c r="E15">
        <v>20</v>
      </c>
      <c r="F15">
        <v>18</v>
      </c>
      <c r="G15">
        <v>18</v>
      </c>
      <c r="I15">
        <v>9</v>
      </c>
      <c r="J15">
        <v>14</v>
      </c>
      <c r="K15">
        <v>10</v>
      </c>
      <c r="M15" s="13"/>
      <c r="N15" s="3" t="s">
        <v>24</v>
      </c>
      <c r="O15" s="2">
        <f>SUMIFS($R$3:$R$92,$B$3:$B$92,"=SFS",$I$3:$I$92,"&lt;=6")</f>
        <v>2</v>
      </c>
      <c r="P15" s="2">
        <f>SUMIFS($R$3:$R$92,$B$3:$B$92,"=SFS",$I$3:$I$92,"&gt;=7",$I$3:$I$92,"&lt;=75")</f>
        <v>7</v>
      </c>
      <c r="Q15" s="2">
        <f>SUMIFS($R$3:$R$92,$B$3:$B$92,"=SFS",$I$3:$I$92,"&gt;75",$I$3:$I$92,"&lt;=90")</f>
        <v>0</v>
      </c>
      <c r="R15">
        <v>1</v>
      </c>
    </row>
    <row r="16" spans="1:18">
      <c r="A16">
        <v>14</v>
      </c>
      <c r="B16" t="s">
        <v>24</v>
      </c>
      <c r="C16" t="s">
        <v>37</v>
      </c>
      <c r="E16">
        <v>18</v>
      </c>
      <c r="F16">
        <v>1</v>
      </c>
      <c r="G16">
        <v>23</v>
      </c>
      <c r="I16">
        <v>10</v>
      </c>
      <c r="J16">
        <v>18</v>
      </c>
      <c r="K16">
        <v>14</v>
      </c>
      <c r="M16" s="13"/>
      <c r="N16" s="8" t="s">
        <v>25</v>
      </c>
      <c r="O16" s="7">
        <f>SUMIFS($R$3:$R$92,$B$3:$B$92,"=none",$I$3:$I$92,"&lt;=6")</f>
        <v>0</v>
      </c>
      <c r="P16" s="7">
        <f>SUMIFS($R$3:$R$92,$B$3:$B$92,"=none",$I$3:$I$92,"&gt;=7",$I$3:$I$92,"&lt;=75")</f>
        <v>9</v>
      </c>
      <c r="Q16" s="7">
        <f>SUMIFS($R$3:$R$92,$B$3:$B$92,"=none",$I$3:$I$92,"&gt;75",$I$3:$I$92,"&lt;=90")</f>
        <v>0</v>
      </c>
      <c r="R16">
        <v>1</v>
      </c>
    </row>
    <row r="17" spans="1:18">
      <c r="A17">
        <v>15</v>
      </c>
      <c r="B17" t="s">
        <v>28</v>
      </c>
      <c r="C17" t="s">
        <v>19</v>
      </c>
      <c r="E17">
        <v>16</v>
      </c>
      <c r="F17">
        <v>2</v>
      </c>
      <c r="G17">
        <v>37</v>
      </c>
      <c r="I17">
        <v>18</v>
      </c>
      <c r="J17">
        <v>26</v>
      </c>
      <c r="K17">
        <v>18</v>
      </c>
      <c r="M17" s="13"/>
      <c r="N17" s="8" t="s">
        <v>26</v>
      </c>
      <c r="O17" s="7">
        <f>SUMIFS($R$3:$R$92,$B$3:$B$92,"=log",$I$3:$I$92,"&lt;=6")</f>
        <v>1</v>
      </c>
      <c r="P17" s="7">
        <f>SUMIFS($R$3:$R$92,$B$3:$B$92,"=log",$I$3:$I$92,"&gt;=7",$I$3:$I$92,"&lt;=75")</f>
        <v>6</v>
      </c>
      <c r="Q17" s="7">
        <f>SUMIFS($R$3:$R$92,$B$3:$B$92,"=log",$I$3:$I$92,"&gt;75",$I$3:$I$92,"&lt;=90")</f>
        <v>2</v>
      </c>
      <c r="R17">
        <v>1</v>
      </c>
    </row>
    <row r="18" spans="1:18">
      <c r="A18">
        <v>16</v>
      </c>
      <c r="B18" t="s">
        <v>21</v>
      </c>
      <c r="C18" t="s">
        <v>18</v>
      </c>
      <c r="E18">
        <v>23</v>
      </c>
      <c r="F18">
        <v>3</v>
      </c>
      <c r="G18">
        <v>1</v>
      </c>
      <c r="I18">
        <v>30</v>
      </c>
      <c r="J18">
        <v>27</v>
      </c>
      <c r="K18">
        <v>26</v>
      </c>
      <c r="M18" s="13"/>
      <c r="N18" s="8" t="s">
        <v>27</v>
      </c>
      <c r="O18" s="7">
        <f>SUMIFS($R$3:$R$92,$B$3:$B$92,"=norm",$I$3:$I$92,"&lt;=6")</f>
        <v>0</v>
      </c>
      <c r="P18" s="7">
        <f>SUMIFS($R$3:$R$92,$B$3:$B$92,"=norm",$I$3:$I$92,"&gt;=7",$I$3:$I$92,"&lt;=75")</f>
        <v>7</v>
      </c>
      <c r="Q18" s="7">
        <f>SUMIFS($R$3:$R$92,$B$3:$B$92,"=norm",$I$3:$I$92,"&gt;75",$I$3:$I$92,"&lt;=90")</f>
        <v>2</v>
      </c>
      <c r="R18">
        <v>1</v>
      </c>
    </row>
    <row r="19" spans="1:18">
      <c r="A19">
        <v>17</v>
      </c>
      <c r="B19" t="s">
        <v>25</v>
      </c>
      <c r="C19" t="s">
        <v>19</v>
      </c>
      <c r="E19">
        <v>56</v>
      </c>
      <c r="F19">
        <v>4</v>
      </c>
      <c r="G19">
        <v>2</v>
      </c>
      <c r="I19">
        <v>31</v>
      </c>
      <c r="J19">
        <v>12</v>
      </c>
      <c r="K19">
        <v>27</v>
      </c>
      <c r="M19" s="13"/>
      <c r="N19" s="8" t="s">
        <v>28</v>
      </c>
      <c r="O19" s="7">
        <f>SUMIFS($R$3:$R$92,$B$3:$B$92,"=PCA",$I$3:$I$92,"&lt;=6")</f>
        <v>0</v>
      </c>
      <c r="P19" s="7">
        <f>SUMIFS($R$3:$R$92,$B$3:$B$92,"=PCA",$I$3:$I$92,"&gt;=7",$I$3:$I$92,"&lt;=75")</f>
        <v>9</v>
      </c>
      <c r="Q19" s="7">
        <f>SUMIFS($R$3:$R$92,$B$3:$B$92,"=PCA",$I$3:$I$92,"&gt;75",$I$3:$I$92,"&lt;=90")</f>
        <v>0</v>
      </c>
      <c r="R19">
        <v>1</v>
      </c>
    </row>
    <row r="20" spans="1:18">
      <c r="A20">
        <v>18</v>
      </c>
      <c r="B20" t="s">
        <v>24</v>
      </c>
      <c r="C20" t="s">
        <v>38</v>
      </c>
      <c r="E20">
        <v>24</v>
      </c>
      <c r="F20">
        <v>5</v>
      </c>
      <c r="G20">
        <v>3</v>
      </c>
      <c r="I20">
        <v>26</v>
      </c>
      <c r="J20">
        <v>25</v>
      </c>
      <c r="K20">
        <v>25</v>
      </c>
      <c r="M20" s="13"/>
      <c r="N20" s="3" t="s">
        <v>29</v>
      </c>
      <c r="O20" s="2">
        <f>SUMIFS($R$3:$R$92,$B$3:$B$92,"=freq5bin",$I$3:$I$92,"&lt;=6")</f>
        <v>0</v>
      </c>
      <c r="P20" s="2">
        <f>SUMIFS($R$3:$R$92,$B$3:$B$92,"=freq5bin",$I$3:$I$92,"&gt;=7",$I$3:$I$92,"&lt;=75")</f>
        <v>5</v>
      </c>
      <c r="Q20" s="2">
        <f>SUMIFS($R$3:$R$92,$B$3:$B$92,"=freq5bin",$I$3:$I$92,"&gt;75",$I$3:$I$92,"&lt;=90")</f>
        <v>4</v>
      </c>
      <c r="R20">
        <v>1</v>
      </c>
    </row>
    <row r="21" spans="1:18">
      <c r="A21">
        <v>19</v>
      </c>
      <c r="B21" t="s">
        <v>28</v>
      </c>
      <c r="C21" t="s">
        <v>18</v>
      </c>
      <c r="E21">
        <v>37</v>
      </c>
      <c r="F21">
        <v>6</v>
      </c>
      <c r="G21">
        <v>4</v>
      </c>
      <c r="I21">
        <v>27</v>
      </c>
      <c r="J21">
        <v>15</v>
      </c>
      <c r="K21">
        <v>30</v>
      </c>
      <c r="M21" s="13"/>
      <c r="N21" s="3" t="s">
        <v>40</v>
      </c>
      <c r="O21" s="2">
        <f>SUMIFS($R$3:$R$92,$B$3:$B$92,"=width3bin",$I$3:$I$92,"&lt;=6")</f>
        <v>0</v>
      </c>
      <c r="P21" s="2">
        <f>SUMIFS($R$3:$R$92,$B$3:$B$92,"=width3bin",$I$3:$I$92,"&gt;=7",$I$3:$I$92,"&lt;=75")</f>
        <v>8</v>
      </c>
      <c r="Q21" s="2">
        <f>SUMIFS($R$3:$R$92,$B$3:$B$92,"=width3bin",$I$3:$I$92,"&gt;75",$I$3:$I$92,"&lt;=90")</f>
        <v>1</v>
      </c>
      <c r="R21">
        <v>1</v>
      </c>
    </row>
    <row r="22" spans="1:18">
      <c r="A22">
        <v>20</v>
      </c>
      <c r="B22" t="s">
        <v>25</v>
      </c>
      <c r="C22" t="s">
        <v>18</v>
      </c>
      <c r="E22">
        <v>42</v>
      </c>
      <c r="F22">
        <v>37</v>
      </c>
      <c r="G22">
        <v>57</v>
      </c>
      <c r="I22">
        <v>25</v>
      </c>
      <c r="J22">
        <v>17</v>
      </c>
      <c r="K22">
        <v>31</v>
      </c>
      <c r="M22" s="13"/>
      <c r="N22" s="3" t="s">
        <v>30</v>
      </c>
      <c r="O22" s="2">
        <f>SUMIFS($R$3:$R$92,$B$3:$B$92,"=width5bin",$I$3:$I$92,"&lt;=6")</f>
        <v>0</v>
      </c>
      <c r="P22" s="2">
        <f>SUMIFS($R$3:$R$92,$B$3:$B$92,"=width5bin",$I$3:$I$92,"&gt;=7",$I$3:$I$92,"&lt;=75")</f>
        <v>6</v>
      </c>
      <c r="Q22" s="2">
        <f>SUMIFS($R$3:$R$92,$B$3:$B$92,"=width5bin",$I$3:$I$92,"&gt;75",$I$3:$I$92,"&lt;=90")</f>
        <v>3</v>
      </c>
      <c r="R22">
        <v>1</v>
      </c>
    </row>
    <row r="23" spans="1:18">
      <c r="A23">
        <v>21</v>
      </c>
      <c r="B23" t="s">
        <v>28</v>
      </c>
      <c r="C23" t="s">
        <v>35</v>
      </c>
      <c r="E23">
        <v>14</v>
      </c>
      <c r="F23">
        <v>35</v>
      </c>
      <c r="G23">
        <v>16</v>
      </c>
      <c r="I23">
        <v>62</v>
      </c>
      <c r="J23">
        <v>19</v>
      </c>
      <c r="K23">
        <v>21</v>
      </c>
      <c r="M23" s="14"/>
      <c r="N23" s="5" t="s">
        <v>31</v>
      </c>
      <c r="O23" s="4">
        <f>SUMIFS($R$3:$R$92,$B$3:$B$92,"=freq3bin",$I$3:$I$92,"&lt;=6")</f>
        <v>0</v>
      </c>
      <c r="P23" s="4">
        <f>SUMIFS($R$3:$R$92,$B$3:$B$92,"=freq3bin",$I$3:$I$92,"&gt;=7",$I$3:$I$92,"&lt;=75")</f>
        <v>6</v>
      </c>
      <c r="Q23" s="4">
        <f>SUMIFS($R$3:$R$92,$B$3:$B$92,"=freq3bin",$I$3:$I$92,"&gt;75",$I$3:$I$92,"&lt;=90")</f>
        <v>3</v>
      </c>
      <c r="R23">
        <v>1</v>
      </c>
    </row>
    <row r="24" spans="1:18">
      <c r="A24">
        <v>22</v>
      </c>
      <c r="B24" t="s">
        <v>28</v>
      </c>
      <c r="C24" t="s">
        <v>36</v>
      </c>
      <c r="E24">
        <v>26</v>
      </c>
      <c r="F24">
        <v>23</v>
      </c>
      <c r="G24">
        <v>35</v>
      </c>
      <c r="I24">
        <v>21</v>
      </c>
      <c r="J24">
        <v>30</v>
      </c>
      <c r="K24">
        <v>22</v>
      </c>
      <c r="O24" s="1"/>
      <c r="P24" s="1"/>
      <c r="Q24" s="1"/>
      <c r="R24">
        <v>1</v>
      </c>
    </row>
    <row r="25" spans="1:18">
      <c r="A25">
        <v>23</v>
      </c>
      <c r="B25" t="s">
        <v>29</v>
      </c>
      <c r="C25" t="s">
        <v>37</v>
      </c>
      <c r="E25">
        <v>27</v>
      </c>
      <c r="F25">
        <v>38</v>
      </c>
      <c r="G25">
        <v>24</v>
      </c>
      <c r="I25">
        <v>22</v>
      </c>
      <c r="J25">
        <v>31</v>
      </c>
      <c r="K25">
        <v>23</v>
      </c>
      <c r="M25" s="15" t="s">
        <v>49</v>
      </c>
      <c r="N25" s="16"/>
      <c r="O25" s="16"/>
      <c r="P25" s="16"/>
      <c r="Q25" s="16"/>
      <c r="R25">
        <v>1</v>
      </c>
    </row>
    <row r="26" spans="1:18">
      <c r="A26">
        <v>24</v>
      </c>
      <c r="B26" t="s">
        <v>21</v>
      </c>
      <c r="C26" t="s">
        <v>19</v>
      </c>
      <c r="E26">
        <v>35</v>
      </c>
      <c r="F26">
        <v>24</v>
      </c>
      <c r="G26">
        <v>5</v>
      </c>
      <c r="I26">
        <v>23</v>
      </c>
      <c r="J26">
        <v>16</v>
      </c>
      <c r="K26">
        <v>62</v>
      </c>
      <c r="M26" s="17"/>
      <c r="N26" s="18"/>
      <c r="O26" s="2" t="s">
        <v>11</v>
      </c>
      <c r="P26" s="3" t="s">
        <v>12</v>
      </c>
      <c r="Q26" s="3" t="s">
        <v>13</v>
      </c>
      <c r="R26">
        <v>1</v>
      </c>
    </row>
    <row r="27" spans="1:18">
      <c r="A27">
        <v>25</v>
      </c>
      <c r="B27" t="s">
        <v>24</v>
      </c>
      <c r="C27" t="s">
        <v>39</v>
      </c>
      <c r="E27">
        <v>1</v>
      </c>
      <c r="F27">
        <v>16</v>
      </c>
      <c r="G27">
        <v>6</v>
      </c>
      <c r="I27">
        <v>34</v>
      </c>
      <c r="J27">
        <v>23</v>
      </c>
      <c r="K27">
        <v>19</v>
      </c>
      <c r="M27" s="19"/>
      <c r="N27" s="20"/>
      <c r="O27" s="2" t="s">
        <v>14</v>
      </c>
      <c r="P27" s="3" t="s">
        <v>15</v>
      </c>
      <c r="Q27" s="3" t="s">
        <v>16</v>
      </c>
      <c r="R27">
        <v>1</v>
      </c>
    </row>
    <row r="28" spans="1:18">
      <c r="A28">
        <v>26</v>
      </c>
      <c r="B28" t="s">
        <v>27</v>
      </c>
      <c r="C28" t="s">
        <v>38</v>
      </c>
      <c r="E28">
        <v>2</v>
      </c>
      <c r="F28">
        <v>40</v>
      </c>
      <c r="G28">
        <v>38</v>
      </c>
      <c r="I28">
        <v>19</v>
      </c>
      <c r="J28">
        <v>20</v>
      </c>
      <c r="K28">
        <v>15</v>
      </c>
      <c r="M28" s="9" t="s">
        <v>23</v>
      </c>
      <c r="N28" s="3" t="s">
        <v>35</v>
      </c>
      <c r="O28" s="6">
        <f>SUMIFS($R$3:$R$92,$C$3:$C$92,"=CART (yes)",$J$3:$J$92,"&lt;=6")</f>
        <v>3</v>
      </c>
      <c r="P28" s="6">
        <f>SUMIFS($R$3:$R$92,$C$3:$C$92,"=CART (yes)",$J$3:$J$92,"&gt;=7",$J$3:$J$92,"&lt;=75")</f>
        <v>6</v>
      </c>
      <c r="Q28" s="6">
        <f>SUMIFS($R$3:$R$92,$C$3:$C$92,"=CART (yes)",$J$3:$J$92,"&gt;75",$J$3:$J$92,"&lt;=90")</f>
        <v>0</v>
      </c>
      <c r="R28">
        <v>1</v>
      </c>
    </row>
    <row r="29" spans="1:18">
      <c r="A29">
        <v>27</v>
      </c>
      <c r="B29" t="s">
        <v>25</v>
      </c>
      <c r="C29" t="s">
        <v>38</v>
      </c>
      <c r="E29">
        <v>3</v>
      </c>
      <c r="F29">
        <v>41</v>
      </c>
      <c r="G29">
        <v>14</v>
      </c>
      <c r="I29">
        <v>29</v>
      </c>
      <c r="J29">
        <v>32</v>
      </c>
      <c r="K29">
        <v>17</v>
      </c>
      <c r="M29" s="10"/>
      <c r="N29" s="2" t="s">
        <v>36</v>
      </c>
      <c r="O29" s="2">
        <f>SUMIFS($R$3:$R$92,$C$3:$C$92,"=CART (no)",$J$3:$J$92,"&lt;=6")</f>
        <v>3</v>
      </c>
      <c r="P29" s="2">
        <f>SUMIFS($R$3:$R$92,$C$3:$C$92,"=CART (no)",$J$3:$J$92,"&gt;=7",$J$3:$J$92,"&lt;=75")</f>
        <v>7</v>
      </c>
      <c r="Q29" s="2">
        <f>SUMIFS($R$3:$R$92,$C$3:$C$92,"=CART (no)",$J$3:$J$92,"&gt;75",$J$3:$J$92,"&lt;=90")</f>
        <v>0</v>
      </c>
      <c r="R29">
        <v>1</v>
      </c>
    </row>
    <row r="30" spans="1:18">
      <c r="A30">
        <v>28</v>
      </c>
      <c r="B30" t="s">
        <v>24</v>
      </c>
      <c r="C30" t="s">
        <v>18</v>
      </c>
      <c r="E30">
        <v>4</v>
      </c>
      <c r="F30">
        <v>14</v>
      </c>
      <c r="G30">
        <v>40</v>
      </c>
      <c r="I30">
        <v>42</v>
      </c>
      <c r="J30">
        <v>33</v>
      </c>
      <c r="K30">
        <v>16</v>
      </c>
      <c r="M30" s="10"/>
      <c r="N30" s="7" t="s">
        <v>37</v>
      </c>
      <c r="O30" s="7">
        <f>SUMIFS($R$3:$R$92,$C$3:$C$92,"=ABE0-5NN",$J$3:$J$92,"&lt;=6")</f>
        <v>0</v>
      </c>
      <c r="P30" s="7">
        <f>SUMIFS($R$3:$R$92,$C$3:$C$92,"=ABE0-5NN",$J$3:$J$92,"&gt;=7",$J$3:$J$92,"&lt;=75")</f>
        <v>9</v>
      </c>
      <c r="Q30" s="7">
        <f>SUMIFS($R$3:$R$92,$C$3:$C$92,"=ABE0-5NN",$J$3:$J$92,"&gt;75",$J$3:$J$92,"&lt;=90")</f>
        <v>0</v>
      </c>
      <c r="R30">
        <v>1</v>
      </c>
    </row>
    <row r="31" spans="1:18">
      <c r="A31">
        <v>29</v>
      </c>
      <c r="B31" t="s">
        <v>24</v>
      </c>
      <c r="C31" t="s">
        <v>19</v>
      </c>
      <c r="E31">
        <v>38</v>
      </c>
      <c r="F31">
        <v>10</v>
      </c>
      <c r="G31">
        <v>41</v>
      </c>
      <c r="I31">
        <v>36</v>
      </c>
      <c r="J31">
        <v>35</v>
      </c>
      <c r="K31">
        <v>34</v>
      </c>
      <c r="M31" s="10"/>
      <c r="N31" s="7" t="s">
        <v>38</v>
      </c>
      <c r="O31" s="7">
        <f>SUMIFS($R$3:$R$92,$C$3:$C$92,"=ABE0-1NN",$J$3:$J$92,"&lt;=6")</f>
        <v>0</v>
      </c>
      <c r="P31" s="7">
        <f>SUMIFS($R$3:$R$92,$C$3:$C$92,"=ABE0-1NN",$J$3:$J$92,"&gt;=7",$J$3:$J$92,"&lt;=75")</f>
        <v>9</v>
      </c>
      <c r="Q31" s="7">
        <f>SUMIFS($R$3:$R$92,$C$3:$C$92,"=ABE0-1NN",$J$3:$J$92,"&gt;75",$J$3:$J$92,"&lt;=90")</f>
        <v>0</v>
      </c>
      <c r="R31">
        <v>1</v>
      </c>
    </row>
    <row r="32" spans="1:18">
      <c r="A32">
        <v>30</v>
      </c>
      <c r="B32" t="s">
        <v>29</v>
      </c>
      <c r="C32" t="s">
        <v>35</v>
      </c>
      <c r="E32">
        <v>5</v>
      </c>
      <c r="F32">
        <v>9</v>
      </c>
      <c r="G32">
        <v>42</v>
      </c>
      <c r="I32">
        <v>16</v>
      </c>
      <c r="J32">
        <v>21</v>
      </c>
      <c r="K32">
        <v>20</v>
      </c>
      <c r="M32" s="10"/>
      <c r="N32" s="7" t="s">
        <v>18</v>
      </c>
      <c r="O32" s="7">
        <f>SUMIFS($R$3:$R$92,$C$3:$C$92,"=PCR",$J$3:$J$92,"&lt;=6")</f>
        <v>0</v>
      </c>
      <c r="P32" s="7">
        <f>SUMIFS($R$3:$R$92,$C$3:$C$92,"=PCR",$J$3:$J$92,"&gt;=7",$J$3:$J$92,"&lt;=75")</f>
        <v>8</v>
      </c>
      <c r="Q32" s="7">
        <f>SUMIFS($R$3:$R$92,$C$3:$C$92,"=PCR",$J$3:$J$92,"&gt;75",$J$3:$J$92,"&lt;=90")</f>
        <v>1</v>
      </c>
      <c r="R32">
        <v>1</v>
      </c>
    </row>
    <row r="33" spans="1:18">
      <c r="A33">
        <v>31</v>
      </c>
      <c r="B33" t="s">
        <v>29</v>
      </c>
      <c r="C33" t="s">
        <v>36</v>
      </c>
      <c r="E33">
        <v>6</v>
      </c>
      <c r="F33">
        <v>42</v>
      </c>
      <c r="G33">
        <v>56</v>
      </c>
      <c r="I33">
        <v>43</v>
      </c>
      <c r="J33">
        <v>22</v>
      </c>
      <c r="K33">
        <v>43</v>
      </c>
      <c r="M33" s="10"/>
      <c r="N33" s="7" t="s">
        <v>19</v>
      </c>
      <c r="O33" s="7">
        <f>SUMIFS($R$3:$R$92,$C$3:$C$92,"=PLSR",$J$3:$J$92,"&lt;=6")</f>
        <v>0</v>
      </c>
      <c r="P33" s="7">
        <f>SUMIFS($R$3:$R$92,$C$3:$C$92,"=PLSR",$J$3:$J$92,"&gt;=7",$J$3:$J$92,"&lt;=75")</f>
        <v>8</v>
      </c>
      <c r="Q33" s="7">
        <f>SUMIFS($R$3:$R$92,$C$3:$C$92,"=PLSR",$J$3:$J$92,"&gt;75",$J$3:$J$92,"&lt;=90")</f>
        <v>1</v>
      </c>
      <c r="R33">
        <v>1</v>
      </c>
    </row>
    <row r="34" spans="1:18">
      <c r="A34">
        <v>32</v>
      </c>
      <c r="B34" t="s">
        <v>30</v>
      </c>
      <c r="C34" t="s">
        <v>35</v>
      </c>
      <c r="E34">
        <v>40</v>
      </c>
      <c r="F34">
        <v>26</v>
      </c>
      <c r="G34">
        <v>26</v>
      </c>
      <c r="I34">
        <v>15</v>
      </c>
      <c r="J34">
        <v>43</v>
      </c>
      <c r="K34">
        <v>42</v>
      </c>
      <c r="M34" s="10"/>
      <c r="N34" s="2" t="s">
        <v>20</v>
      </c>
      <c r="O34" s="2">
        <f>SUMIFS($R$3:$R$92,$C$3:$C$92,"=LReg",$J$3:$J$92,"&lt;=6")</f>
        <v>0</v>
      </c>
      <c r="P34" s="2">
        <f>SUMIFS($R$3:$R$92,$C$3:$C$92,"=LReg",$J$3:$J$92,"&gt;=7",$J$3:$J$92,"&lt;=75")</f>
        <v>3</v>
      </c>
      <c r="Q34" s="2">
        <f>SUMIFS($R$3:$R$92,$C$3:$C$92,"=LReg",$J$3:$J$92,"&gt;75",$J$3:$J$92,"&lt;=90")</f>
        <v>5</v>
      </c>
      <c r="R34">
        <v>1</v>
      </c>
    </row>
    <row r="35" spans="1:18">
      <c r="A35">
        <v>33</v>
      </c>
      <c r="B35" t="s">
        <v>30</v>
      </c>
      <c r="C35" t="s">
        <v>36</v>
      </c>
      <c r="E35">
        <v>41</v>
      </c>
      <c r="F35">
        <v>27</v>
      </c>
      <c r="G35">
        <v>27</v>
      </c>
      <c r="I35">
        <v>20</v>
      </c>
      <c r="J35">
        <v>24</v>
      </c>
      <c r="K35">
        <v>29</v>
      </c>
      <c r="M35" s="10"/>
      <c r="N35" s="2" t="s">
        <v>21</v>
      </c>
      <c r="O35" s="2">
        <f>SUMIFS($R$3:$R$92,$C$3:$C$92,"=SWR",$J$3:$J$92,"&lt;=6")</f>
        <v>0</v>
      </c>
      <c r="P35" s="2">
        <f>SUMIFS($R$3:$R$92,$C$3:$C$92,"=SWR",$J$3:$J$92,"&gt;=7",$J$3:$J$92,"&lt;=75")</f>
        <v>8</v>
      </c>
      <c r="Q35" s="2">
        <f>SUMIFS($R$3:$R$92,$C$3:$C$92,"=SWR",$J$3:$J$92,"&gt;75",$J$3:$J$92,"&lt;=90")</f>
        <v>2</v>
      </c>
      <c r="R35">
        <v>1</v>
      </c>
    </row>
    <row r="36" spans="1:18">
      <c r="A36">
        <v>34</v>
      </c>
      <c r="B36" t="s">
        <v>27</v>
      </c>
      <c r="C36" t="s">
        <v>37</v>
      </c>
      <c r="E36">
        <v>53</v>
      </c>
      <c r="F36">
        <v>39</v>
      </c>
      <c r="G36">
        <v>39</v>
      </c>
      <c r="I36">
        <v>17</v>
      </c>
      <c r="J36">
        <v>62</v>
      </c>
      <c r="K36">
        <v>32</v>
      </c>
      <c r="M36" s="11"/>
      <c r="N36" s="4" t="s">
        <v>22</v>
      </c>
      <c r="O36" s="4">
        <f>SUMIFS($R$3:$R$92,$C$3:$C$92,"=NNet",$J$3:$J$92,"&lt;=6")</f>
        <v>0</v>
      </c>
      <c r="P36" s="4">
        <f>SUMIFS($R$3:$R$92,$C$3:$C$92,"=NNet",$J$3:$J$92,"&gt;=7",$J$3:$J$92,"&lt;=75")</f>
        <v>3</v>
      </c>
      <c r="Q36" s="4">
        <f>SUMIFS($R$3:$R$92,$C$3:$C$92,"=NNet",$J$3:$J$92,"&gt;75",$J$3:$J$92,"&lt;=90")</f>
        <v>6</v>
      </c>
      <c r="R36">
        <v>1</v>
      </c>
    </row>
    <row r="37" spans="1:18">
      <c r="A37">
        <v>35</v>
      </c>
      <c r="B37" t="s">
        <v>28</v>
      </c>
      <c r="C37" t="s">
        <v>21</v>
      </c>
      <c r="E37">
        <v>62</v>
      </c>
      <c r="F37">
        <v>56</v>
      </c>
      <c r="G37">
        <v>10</v>
      </c>
      <c r="I37">
        <v>47</v>
      </c>
      <c r="J37">
        <v>34</v>
      </c>
      <c r="K37">
        <v>33</v>
      </c>
      <c r="M37" s="12" t="s">
        <v>32</v>
      </c>
      <c r="N37" s="3" t="s">
        <v>21</v>
      </c>
      <c r="O37" s="2">
        <f>SUMIFS($R$3:$R$92,$B$3:$B$92,"=SWR",$J$3:$J$92,"&lt;=6")</f>
        <v>0</v>
      </c>
      <c r="P37" s="2">
        <f>SUMIFS($R$3:$R$92,$B$3:$B$92,"=SWR",$J$3:$J$92,"&gt;=7",$J$3:$J$92,"&lt;=75")</f>
        <v>9</v>
      </c>
      <c r="Q37" s="2">
        <f>SUMIFS($R$3:$R$92,$B$3:$B$92,"=SWR",$J$3:$J$92,"&gt;75",$J$3:$J$92,"&lt;=90")</f>
        <v>0</v>
      </c>
      <c r="R37">
        <v>1</v>
      </c>
    </row>
    <row r="38" spans="1:18">
      <c r="A38">
        <v>36</v>
      </c>
      <c r="B38" t="s">
        <v>25</v>
      </c>
      <c r="C38" t="s">
        <v>37</v>
      </c>
      <c r="E38">
        <v>39</v>
      </c>
      <c r="F38">
        <v>34</v>
      </c>
      <c r="G38">
        <v>9</v>
      </c>
      <c r="I38">
        <v>28</v>
      </c>
      <c r="J38">
        <v>42</v>
      </c>
      <c r="K38">
        <v>28</v>
      </c>
      <c r="M38" s="13"/>
      <c r="N38" s="3" t="s">
        <v>24</v>
      </c>
      <c r="O38" s="2">
        <f>SUMIFS($R$3:$R$92,$B$3:$B$92,"=SFS",$J$3:$J$92,"&lt;=6")</f>
        <v>0</v>
      </c>
      <c r="P38" s="2">
        <f>SUMIFS($R$3:$R$92,$B$3:$B$92,"=SFS",$J$3:$J$92,"&gt;=7",$J$3:$J$92,"&lt;=75")</f>
        <v>9</v>
      </c>
      <c r="Q38" s="2">
        <f>SUMIFS($R$3:$R$92,$B$3:$B$92,"=SFS",$J$3:$J$92,"&gt;75",$J$3:$J$92,"&lt;=90")</f>
        <v>0</v>
      </c>
      <c r="R38">
        <v>1</v>
      </c>
    </row>
    <row r="39" spans="1:18">
      <c r="A39">
        <v>37</v>
      </c>
      <c r="B39" t="s">
        <v>21</v>
      </c>
      <c r="C39" t="s">
        <v>21</v>
      </c>
      <c r="E39">
        <v>46</v>
      </c>
      <c r="F39">
        <v>57</v>
      </c>
      <c r="G39">
        <v>34</v>
      </c>
      <c r="I39">
        <v>55</v>
      </c>
      <c r="J39">
        <v>29</v>
      </c>
      <c r="K39">
        <v>36</v>
      </c>
      <c r="M39" s="13"/>
      <c r="N39" s="8" t="s">
        <v>25</v>
      </c>
      <c r="O39" s="7">
        <f>SUMIFS($R$3:$R$92,$B$3:$B$92,"=none",$J$3:$J$92,"&lt;=6")</f>
        <v>2</v>
      </c>
      <c r="P39" s="7">
        <f>SUMIFS($R$3:$R$92,$B$3:$B$92,"=none",$J$3:$J$92,"&gt;=7",$J$3:$J$92,"&lt;=75")</f>
        <v>7</v>
      </c>
      <c r="Q39" s="7">
        <f>SUMIFS($R$3:$R$92,$B$3:$B$92,"=none",$J$3:$J$92,"&gt;75",$J$3:$J$92,"&lt;=90")</f>
        <v>0</v>
      </c>
      <c r="R39">
        <v>1</v>
      </c>
    </row>
    <row r="40" spans="1:18">
      <c r="A40">
        <v>38</v>
      </c>
      <c r="B40" t="s">
        <v>24</v>
      </c>
      <c r="C40" t="s">
        <v>21</v>
      </c>
      <c r="E40">
        <v>34</v>
      </c>
      <c r="F40">
        <v>36</v>
      </c>
      <c r="G40">
        <v>36</v>
      </c>
      <c r="I40">
        <v>37</v>
      </c>
      <c r="J40">
        <v>28</v>
      </c>
      <c r="K40">
        <v>37</v>
      </c>
      <c r="M40" s="13"/>
      <c r="N40" s="8" t="s">
        <v>26</v>
      </c>
      <c r="O40" s="7">
        <f>SUMIFS($R$3:$R$92,$B$3:$B$92,"=log",$J$3:$J$92,"&lt;=6")</f>
        <v>2</v>
      </c>
      <c r="P40" s="7">
        <f>SUMIFS($R$3:$R$92,$B$3:$B$92,"=log",$J$3:$J$92,"&gt;=7",$J$3:$J$92,"&lt;=75")</f>
        <v>5</v>
      </c>
      <c r="Q40" s="7">
        <f>SUMIFS($R$3:$R$92,$B$3:$B$92,"=log",$J$3:$J$92,"&gt;75",$J$3:$J$92,"&lt;=90")</f>
        <v>2</v>
      </c>
      <c r="R40">
        <v>1</v>
      </c>
    </row>
    <row r="41" spans="1:18">
      <c r="A41">
        <v>39</v>
      </c>
      <c r="B41" t="s">
        <v>26</v>
      </c>
      <c r="C41" t="s">
        <v>37</v>
      </c>
      <c r="E41">
        <v>9</v>
      </c>
      <c r="F41">
        <v>32</v>
      </c>
      <c r="G41">
        <v>53</v>
      </c>
      <c r="I41">
        <v>58</v>
      </c>
      <c r="J41">
        <v>44</v>
      </c>
      <c r="K41">
        <v>24</v>
      </c>
      <c r="M41" s="13"/>
      <c r="N41" s="8" t="s">
        <v>27</v>
      </c>
      <c r="O41" s="7">
        <f>SUMIFS($R$3:$R$92,$B$3:$B$92,"=norm",$J$3:$J$92,"&lt;=6")</f>
        <v>2</v>
      </c>
      <c r="P41" s="7">
        <f>SUMIFS($R$3:$R$92,$B$3:$B$92,"=norm",$J$3:$J$92,"&gt;=7",$J$3:$J$92,"&lt;=75")</f>
        <v>6</v>
      </c>
      <c r="Q41" s="7">
        <f>SUMIFS($R$3:$R$92,$B$3:$B$92,"=norm",$J$3:$J$92,"&gt;75",$J$3:$J$92,"&lt;=90")</f>
        <v>1</v>
      </c>
      <c r="R41">
        <v>1</v>
      </c>
    </row>
    <row r="42" spans="1:18">
      <c r="A42">
        <v>40</v>
      </c>
      <c r="B42" t="s">
        <v>27</v>
      </c>
      <c r="C42" t="s">
        <v>21</v>
      </c>
      <c r="E42">
        <v>10</v>
      </c>
      <c r="F42">
        <v>33</v>
      </c>
      <c r="G42">
        <v>46</v>
      </c>
      <c r="I42">
        <v>57</v>
      </c>
      <c r="J42">
        <v>45</v>
      </c>
      <c r="K42">
        <v>47</v>
      </c>
      <c r="M42" s="13"/>
      <c r="N42" s="8" t="s">
        <v>28</v>
      </c>
      <c r="O42" s="7">
        <f>SUMIFS($R$3:$R$92,$B$3:$B$92,"=PCA",$J$3:$J$92,"&lt;=6")</f>
        <v>0</v>
      </c>
      <c r="P42" s="7">
        <f>SUMIFS($R$3:$R$92,$B$3:$B$92,"=PCA",$J$3:$J$92,"&gt;=7",$J$3:$J$92,"&lt;=75")</f>
        <v>8</v>
      </c>
      <c r="Q42" s="7">
        <f>SUMIFS($R$3:$R$92,$B$3:$B$92,"=PCA",$J$3:$J$92,"&gt;75",$J$3:$J$92,"&lt;=90")</f>
        <v>1</v>
      </c>
      <c r="R42">
        <v>1</v>
      </c>
    </row>
    <row r="43" spans="1:18">
      <c r="A43">
        <v>41</v>
      </c>
      <c r="B43" t="s">
        <v>25</v>
      </c>
      <c r="C43" t="s">
        <v>21</v>
      </c>
      <c r="E43">
        <v>48</v>
      </c>
      <c r="F43">
        <v>30</v>
      </c>
      <c r="G43">
        <v>30</v>
      </c>
      <c r="I43">
        <v>32</v>
      </c>
      <c r="J43">
        <v>37</v>
      </c>
      <c r="K43">
        <v>35</v>
      </c>
      <c r="M43" s="13"/>
      <c r="N43" s="3" t="s">
        <v>29</v>
      </c>
      <c r="O43" s="2">
        <f>SUMIFS($R$3:$R$92,$B$3:$B$92,"=freq5bin",$J$3:$J$92,"&lt;=6")</f>
        <v>0</v>
      </c>
      <c r="P43" s="2">
        <f>SUMIFS($R$3:$R$92,$B$3:$B$92,"=freq5bin",$J$3:$J$92,"&gt;=7",$J$3:$J$92,"&lt;=75")</f>
        <v>5</v>
      </c>
      <c r="Q43" s="2">
        <f>SUMIFS($R$3:$R$92,$B$3:$B$92,"=freq5bin",$J$3:$J$92,"&gt;75",$J$3:$J$92,"&lt;=90")</f>
        <v>4</v>
      </c>
      <c r="R43">
        <v>1</v>
      </c>
    </row>
    <row r="44" spans="1:18">
      <c r="A44">
        <v>42</v>
      </c>
      <c r="B44" t="s">
        <v>31</v>
      </c>
      <c r="C44" t="s">
        <v>37</v>
      </c>
      <c r="E44">
        <v>36</v>
      </c>
      <c r="F44">
        <v>31</v>
      </c>
      <c r="G44">
        <v>31</v>
      </c>
      <c r="I44">
        <v>33</v>
      </c>
      <c r="J44">
        <v>50</v>
      </c>
      <c r="K44">
        <v>55</v>
      </c>
      <c r="M44" s="13"/>
      <c r="N44" s="3" t="s">
        <v>40</v>
      </c>
      <c r="O44" s="2">
        <f>SUMIFS($R$3:$R$92,$B$3:$B$92,"=width3bin",$J$3:$J$92,"&lt;=6")</f>
        <v>0</v>
      </c>
      <c r="P44" s="2">
        <f>SUMIFS($R$3:$R$92,$B$3:$B$92,"=width3bin",$J$3:$J$92,"&gt;=7",$J$3:$J$92,"&lt;=75")</f>
        <v>8</v>
      </c>
      <c r="Q44" s="2">
        <f>SUMIFS($R$3:$R$92,$B$3:$B$92,"=width3bin",$J$3:$J$92,"&gt;75",$J$3:$J$92,"&lt;=90")</f>
        <v>1</v>
      </c>
      <c r="R44">
        <v>1</v>
      </c>
    </row>
    <row r="45" spans="1:18">
      <c r="A45">
        <v>43</v>
      </c>
      <c r="B45" t="s">
        <v>28</v>
      </c>
      <c r="C45" t="s">
        <v>37</v>
      </c>
      <c r="E45">
        <v>52</v>
      </c>
      <c r="F45">
        <v>52</v>
      </c>
      <c r="G45">
        <v>48</v>
      </c>
      <c r="I45">
        <v>39</v>
      </c>
      <c r="J45">
        <v>59</v>
      </c>
      <c r="K45">
        <v>50</v>
      </c>
      <c r="M45" s="13"/>
      <c r="N45" s="3" t="s">
        <v>30</v>
      </c>
      <c r="O45" s="2">
        <f>SUMIFS($R$3:$R$92,$B$3:$B$92,"=width5bin",$J$3:$J$92,"&lt;=6")</f>
        <v>0</v>
      </c>
      <c r="P45" s="2">
        <f>SUMIFS($R$3:$R$92,$B$3:$B$92,"=width5bin",$J$3:$J$92,"&gt;=7",$J$3:$J$92,"&lt;=75")</f>
        <v>7</v>
      </c>
      <c r="Q45" s="2">
        <f>SUMIFS($R$3:$R$92,$B$3:$B$92,"=width5bin",$J$3:$J$92,"&gt;75",$J$3:$J$92,"&lt;=90")</f>
        <v>2</v>
      </c>
      <c r="R45">
        <v>1</v>
      </c>
    </row>
    <row r="46" spans="1:18">
      <c r="A46">
        <v>44</v>
      </c>
      <c r="B46" t="s">
        <v>40</v>
      </c>
      <c r="C46" t="s">
        <v>35</v>
      </c>
      <c r="E46">
        <v>30</v>
      </c>
      <c r="F46">
        <v>21</v>
      </c>
      <c r="G46">
        <v>62</v>
      </c>
      <c r="I46">
        <v>24</v>
      </c>
      <c r="J46">
        <v>36</v>
      </c>
      <c r="K46">
        <v>39</v>
      </c>
      <c r="M46" s="14"/>
      <c r="N46" s="5" t="s">
        <v>31</v>
      </c>
      <c r="O46" s="4">
        <f>SUMIFS($R$3:$R$92,$B$3:$B$92,"=freq3bin",$J$3:$J$92,"&lt;=6")</f>
        <v>0</v>
      </c>
      <c r="P46" s="4">
        <f>SUMIFS($R$3:$R$92,$B$3:$B$92,"=freq3bin",$J$3:$J$92,"&gt;=7",$J$3:$J$92,"&lt;=75")</f>
        <v>5</v>
      </c>
      <c r="Q46" s="4">
        <f>SUMIFS($R$3:$R$92,$B$3:$B$92,"=freq3bin",$J$3:$J$92,"&gt;75",$J$3:$J$92,"&lt;=90")</f>
        <v>4</v>
      </c>
      <c r="R46">
        <v>1</v>
      </c>
    </row>
    <row r="47" spans="1:18">
      <c r="A47">
        <v>45</v>
      </c>
      <c r="B47" t="s">
        <v>40</v>
      </c>
      <c r="C47" t="s">
        <v>36</v>
      </c>
      <c r="E47">
        <v>31</v>
      </c>
      <c r="F47">
        <v>22</v>
      </c>
      <c r="G47">
        <v>52</v>
      </c>
      <c r="I47">
        <v>50</v>
      </c>
      <c r="J47">
        <v>47</v>
      </c>
      <c r="K47">
        <v>59</v>
      </c>
      <c r="O47" s="1"/>
      <c r="P47" s="1"/>
      <c r="Q47" s="1"/>
      <c r="R47">
        <v>1</v>
      </c>
    </row>
    <row r="48" spans="1:18">
      <c r="A48">
        <v>46</v>
      </c>
      <c r="B48" t="s">
        <v>28</v>
      </c>
      <c r="C48" t="s">
        <v>41</v>
      </c>
      <c r="E48">
        <v>55</v>
      </c>
      <c r="F48">
        <v>46</v>
      </c>
      <c r="G48">
        <v>32</v>
      </c>
      <c r="I48">
        <v>51</v>
      </c>
      <c r="J48">
        <v>49</v>
      </c>
      <c r="K48">
        <v>46</v>
      </c>
      <c r="M48" s="15" t="s">
        <v>50</v>
      </c>
      <c r="N48" s="16"/>
      <c r="O48" s="16"/>
      <c r="P48" s="16"/>
      <c r="Q48" s="16"/>
      <c r="R48">
        <v>1</v>
      </c>
    </row>
    <row r="49" spans="1:18">
      <c r="A49">
        <v>47</v>
      </c>
      <c r="B49" t="s">
        <v>40</v>
      </c>
      <c r="C49" t="s">
        <v>37</v>
      </c>
      <c r="E49">
        <v>47</v>
      </c>
      <c r="F49">
        <v>53</v>
      </c>
      <c r="G49">
        <v>33</v>
      </c>
      <c r="I49">
        <v>60</v>
      </c>
      <c r="J49">
        <v>40</v>
      </c>
      <c r="K49">
        <v>38</v>
      </c>
      <c r="M49" s="17"/>
      <c r="N49" s="18"/>
      <c r="O49" s="2" t="s">
        <v>11</v>
      </c>
      <c r="P49" s="3" t="s">
        <v>12</v>
      </c>
      <c r="Q49" s="3" t="s">
        <v>13</v>
      </c>
      <c r="R49">
        <v>1</v>
      </c>
    </row>
    <row r="50" spans="1:18">
      <c r="A50">
        <v>48</v>
      </c>
      <c r="B50" t="s">
        <v>25</v>
      </c>
      <c r="C50" t="s">
        <v>41</v>
      </c>
      <c r="E50">
        <v>50</v>
      </c>
      <c r="F50">
        <v>55</v>
      </c>
      <c r="G50">
        <v>21</v>
      </c>
      <c r="I50">
        <v>61</v>
      </c>
      <c r="J50">
        <v>39</v>
      </c>
      <c r="K50">
        <v>40</v>
      </c>
      <c r="M50" s="19"/>
      <c r="N50" s="20"/>
      <c r="O50" s="2" t="s">
        <v>14</v>
      </c>
      <c r="P50" s="3" t="s">
        <v>15</v>
      </c>
      <c r="Q50" s="3" t="s">
        <v>16</v>
      </c>
      <c r="R50">
        <v>1</v>
      </c>
    </row>
    <row r="51" spans="1:18">
      <c r="A51">
        <v>49</v>
      </c>
      <c r="B51" t="s">
        <v>30</v>
      </c>
      <c r="C51" t="s">
        <v>21</v>
      </c>
      <c r="E51">
        <v>54</v>
      </c>
      <c r="F51">
        <v>48</v>
      </c>
      <c r="G51">
        <v>22</v>
      </c>
      <c r="I51">
        <v>56</v>
      </c>
      <c r="J51">
        <v>46</v>
      </c>
      <c r="K51">
        <v>52</v>
      </c>
      <c r="M51" s="9" t="s">
        <v>23</v>
      </c>
      <c r="N51" s="3" t="s">
        <v>35</v>
      </c>
      <c r="O51" s="6">
        <f>SUMIFS($R$3:$R$92,$C$3:$C$92,"=CART (yes)",$K$3:$K$92,"&lt;=6")</f>
        <v>3</v>
      </c>
      <c r="P51" s="6">
        <f>SUMIFS($R$3:$R$92,$C$3:$C$92,"=CART (yes)",$K$3:$K$92,"&gt;=7",$K$3:$K$92,"&lt;=75")</f>
        <v>6</v>
      </c>
      <c r="Q51" s="6">
        <f>SUMIFS($R$3:$R$92,$C$3:$C$92,"=CART (yes)",$K$3:$K$92,"&gt;75",$K$3:$K$92,"&lt;=90")</f>
        <v>0</v>
      </c>
      <c r="R51">
        <v>1</v>
      </c>
    </row>
    <row r="52" spans="1:18">
      <c r="A52">
        <v>50</v>
      </c>
      <c r="B52" t="s">
        <v>30</v>
      </c>
      <c r="C52" t="s">
        <v>38</v>
      </c>
      <c r="E52">
        <v>21</v>
      </c>
      <c r="F52">
        <v>54</v>
      </c>
      <c r="G52">
        <v>55</v>
      </c>
      <c r="I52">
        <v>38</v>
      </c>
      <c r="J52">
        <v>55</v>
      </c>
      <c r="K52">
        <v>48</v>
      </c>
      <c r="M52" s="10"/>
      <c r="N52" s="2" t="s">
        <v>36</v>
      </c>
      <c r="O52" s="2">
        <f>SUMIFS($R$3:$R$92,$C$3:$C$92,"=CART (no)",$K$3:$K$92,"&lt;=6")</f>
        <v>3</v>
      </c>
      <c r="P52" s="2">
        <f>SUMIFS($R$3:$R$92,$C$3:$C$92,"=CART (no)",$K$3:$K$92,"&gt;=7",$K$3:$K$92,"&lt;=75")</f>
        <v>7</v>
      </c>
      <c r="Q52" s="2">
        <f>SUMIFS($R$3:$R$92,$C$3:$C$92,"=CART (no)",$K$3:$K$92,"&gt;75",$K$3:$K$92,"&lt;=90")</f>
        <v>0</v>
      </c>
      <c r="R52">
        <v>1</v>
      </c>
    </row>
    <row r="53" spans="1:18">
      <c r="A53">
        <v>51</v>
      </c>
      <c r="B53" t="s">
        <v>25</v>
      </c>
      <c r="C53" t="s">
        <v>42</v>
      </c>
      <c r="E53">
        <v>22</v>
      </c>
      <c r="F53">
        <v>50</v>
      </c>
      <c r="G53">
        <v>54</v>
      </c>
      <c r="I53">
        <v>52</v>
      </c>
      <c r="J53">
        <v>41</v>
      </c>
      <c r="K53">
        <v>58</v>
      </c>
      <c r="M53" s="10"/>
      <c r="N53" s="7" t="s">
        <v>37</v>
      </c>
      <c r="O53" s="7">
        <f>SUMIFS($R$3:$R$92,$C$3:$C$92,"=ABE0-5NN",$K$3:$K$92,"&lt;=6")</f>
        <v>0</v>
      </c>
      <c r="P53" s="7">
        <f>SUMIFS($R$3:$R$92,$C$3:$C$92,"=ABE0-5NN",$K$3:$K$92,"&gt;=7",$K$3:$K$92,"&lt;=75")</f>
        <v>9</v>
      </c>
      <c r="Q53" s="7">
        <f>SUMIFS($R$3:$R$92,$C$3:$C$92,"=ABE0-5NN",$K$3:$K$92,"&gt;75",$K$3:$K$92,"&lt;=90")</f>
        <v>0</v>
      </c>
      <c r="R53">
        <v>1</v>
      </c>
    </row>
    <row r="54" spans="1:18">
      <c r="A54">
        <v>52</v>
      </c>
      <c r="B54" t="s">
        <v>30</v>
      </c>
      <c r="C54" t="s">
        <v>43</v>
      </c>
      <c r="E54">
        <v>32</v>
      </c>
      <c r="F54">
        <v>49</v>
      </c>
      <c r="G54">
        <v>50</v>
      </c>
      <c r="I54">
        <v>46</v>
      </c>
      <c r="J54">
        <v>48</v>
      </c>
      <c r="K54">
        <v>44</v>
      </c>
      <c r="M54" s="10"/>
      <c r="N54" s="7" t="s">
        <v>38</v>
      </c>
      <c r="O54" s="7">
        <f>SUMIFS($R$3:$R$92,$C$3:$C$92,"=ABE0-1NN",$K$3:$K$92,"&lt;=6")</f>
        <v>0</v>
      </c>
      <c r="P54" s="7">
        <f>SUMIFS($R$3:$R$92,$C$3:$C$92,"=ABE0-1NN",$K$3:$K$92,"&gt;=7",$K$3:$K$92,"&lt;=75")</f>
        <v>9</v>
      </c>
      <c r="Q54" s="7">
        <f>SUMIFS($R$3:$R$92,$C$3:$C$92,"=ABE0-1NN",$K$3:$K$92,"&gt;75",$K$3:$K$92,"&lt;=90")</f>
        <v>0</v>
      </c>
      <c r="R54">
        <v>1</v>
      </c>
    </row>
    <row r="55" spans="1:18">
      <c r="A55">
        <v>53</v>
      </c>
      <c r="B55" t="s">
        <v>24</v>
      </c>
      <c r="C55" t="s">
        <v>44</v>
      </c>
      <c r="E55">
        <v>33</v>
      </c>
      <c r="F55">
        <v>62</v>
      </c>
      <c r="G55">
        <v>47</v>
      </c>
      <c r="I55">
        <v>35</v>
      </c>
      <c r="J55">
        <v>38</v>
      </c>
      <c r="K55">
        <v>45</v>
      </c>
      <c r="M55" s="10"/>
      <c r="N55" s="7" t="s">
        <v>18</v>
      </c>
      <c r="O55" s="7">
        <f>SUMIFS($R$3:$R$92,$C$3:$C$92,"=PCR",$K$3:$K$92,"&lt;=6")</f>
        <v>0</v>
      </c>
      <c r="P55" s="7">
        <f>SUMIFS($R$3:$R$92,$C$3:$C$92,"=PCR",$K$3:$K$92,"&gt;=7",$K$3:$K$92,"&lt;=75")</f>
        <v>8</v>
      </c>
      <c r="Q55" s="7">
        <f>SUMIFS($R$3:$R$92,$C$3:$C$92,"=PCR",$K$3:$K$92,"&gt;75",$K$3:$K$92,"&lt;=90")</f>
        <v>1</v>
      </c>
      <c r="R55">
        <v>1</v>
      </c>
    </row>
    <row r="56" spans="1:18">
      <c r="A56">
        <v>54</v>
      </c>
      <c r="B56" t="s">
        <v>27</v>
      </c>
      <c r="C56" t="s">
        <v>45</v>
      </c>
      <c r="E56">
        <v>49</v>
      </c>
      <c r="F56">
        <v>47</v>
      </c>
      <c r="G56">
        <v>49</v>
      </c>
      <c r="I56">
        <v>59</v>
      </c>
      <c r="J56">
        <v>52</v>
      </c>
      <c r="K56">
        <v>51</v>
      </c>
      <c r="M56" s="10"/>
      <c r="N56" s="7" t="s">
        <v>19</v>
      </c>
      <c r="O56" s="7">
        <f>SUMIFS($R$3:$R$92,$C$3:$C$92,"=PLSR",$K$3:$K$92,"&lt;=6")</f>
        <v>0</v>
      </c>
      <c r="P56" s="7">
        <f>SUMIFS($R$3:$R$92,$C$3:$C$92,"=PLSR",$K$3:$K$92,"&gt;=7",$K$3:$K$92,"&lt;=75")</f>
        <v>7</v>
      </c>
      <c r="Q56" s="7">
        <f>SUMIFS($R$3:$R$92,$C$3:$C$92,"=PLSR",$K$3:$K$92,"&gt;75",$K$3:$K$92,"&lt;=90")</f>
        <v>2</v>
      </c>
      <c r="R56">
        <v>1</v>
      </c>
    </row>
    <row r="57" spans="1:18">
      <c r="A57">
        <v>55</v>
      </c>
      <c r="B57" t="s">
        <v>29</v>
      </c>
      <c r="C57" t="s">
        <v>38</v>
      </c>
      <c r="E57">
        <v>69</v>
      </c>
      <c r="F57">
        <v>71</v>
      </c>
      <c r="G57">
        <v>71</v>
      </c>
      <c r="I57">
        <v>48</v>
      </c>
      <c r="J57">
        <v>53</v>
      </c>
      <c r="K57">
        <v>56</v>
      </c>
      <c r="M57" s="10"/>
      <c r="N57" s="2" t="s">
        <v>20</v>
      </c>
      <c r="O57" s="2">
        <f>SUMIFS($R$3:$R$92,$C$3:$C$92,"=LReg",$K$3:$K$92,"&lt;=6")</f>
        <v>0</v>
      </c>
      <c r="P57" s="2">
        <f>SUMIFS($R$3:$R$92,$C$3:$C$92,"=LReg",$K$3:$K$92,"&gt;=7",$K$3:$K$92,"&lt;=75")</f>
        <v>4</v>
      </c>
      <c r="Q57" s="2">
        <f>SUMIFS($R$3:$R$92,$C$3:$C$92,"=LReg",$K$3:$K$92,"&gt;75",$K$3:$K$92,"&lt;=90")</f>
        <v>4</v>
      </c>
      <c r="R57">
        <v>1</v>
      </c>
    </row>
    <row r="58" spans="1:18">
      <c r="A58">
        <v>56</v>
      </c>
      <c r="B58" t="s">
        <v>21</v>
      </c>
      <c r="C58" t="s">
        <v>41</v>
      </c>
      <c r="E58">
        <v>59</v>
      </c>
      <c r="F58">
        <v>44</v>
      </c>
      <c r="G58">
        <v>44</v>
      </c>
      <c r="I58">
        <v>53</v>
      </c>
      <c r="J58">
        <v>56</v>
      </c>
      <c r="K58">
        <v>57</v>
      </c>
      <c r="M58" s="10"/>
      <c r="N58" s="2" t="s">
        <v>21</v>
      </c>
      <c r="O58" s="2">
        <f>SUMIFS($R$3:$R$92,$C$3:$C$92,"=SWR",$K$3:$K$92,"&lt;=6")</f>
        <v>0</v>
      </c>
      <c r="P58" s="2">
        <f>SUMIFS($R$3:$R$92,$C$3:$C$92,"=SWR",$K$3:$K$92,"&gt;=7",$K$3:$K$92,"&lt;=75")</f>
        <v>8</v>
      </c>
      <c r="Q58" s="2">
        <f>SUMIFS($R$3:$R$92,$C$3:$C$92,"=SWR",$K$3:$K$92,"&gt;75",$K$3:$K$92,"&lt;=90")</f>
        <v>2</v>
      </c>
      <c r="R58">
        <v>1</v>
      </c>
    </row>
    <row r="59" spans="1:18">
      <c r="A59">
        <v>57</v>
      </c>
      <c r="B59" t="s">
        <v>21</v>
      </c>
      <c r="C59" t="s">
        <v>39</v>
      </c>
      <c r="E59">
        <v>64</v>
      </c>
      <c r="F59">
        <v>45</v>
      </c>
      <c r="G59">
        <v>45</v>
      </c>
      <c r="I59">
        <v>40</v>
      </c>
      <c r="J59">
        <v>60</v>
      </c>
      <c r="K59">
        <v>53</v>
      </c>
      <c r="M59" s="11"/>
      <c r="N59" s="4" t="s">
        <v>22</v>
      </c>
      <c r="O59" s="4">
        <f>SUMIFS($R$3:$R$92,$C$3:$C$92,"=NNet",$K$3:$K$92,"&lt;=6")</f>
        <v>0</v>
      </c>
      <c r="P59" s="4">
        <f>SUMIFS($R$3:$R$92,$C$3:$C$92,"=NNet",$K$3:$K$92,"&gt;=7",$K$3:$K$92,"&lt;=75")</f>
        <v>3</v>
      </c>
      <c r="Q59" s="4">
        <f>SUMIFS($R$3:$R$92,$C$3:$C$92,"=NNet",$K$3:$K$92,"&gt;75",$K$3:$K$92,"&lt;=90")</f>
        <v>6</v>
      </c>
      <c r="R59">
        <v>1</v>
      </c>
    </row>
    <row r="60" spans="1:18">
      <c r="A60">
        <v>58</v>
      </c>
      <c r="B60" t="s">
        <v>27</v>
      </c>
      <c r="C60" t="s">
        <v>42</v>
      </c>
      <c r="E60">
        <v>43</v>
      </c>
      <c r="F60">
        <v>43</v>
      </c>
      <c r="G60">
        <v>43</v>
      </c>
      <c r="I60">
        <v>41</v>
      </c>
      <c r="J60">
        <v>61</v>
      </c>
      <c r="K60">
        <v>60</v>
      </c>
      <c r="M60" s="12" t="s">
        <v>32</v>
      </c>
      <c r="N60" s="3" t="s">
        <v>21</v>
      </c>
      <c r="O60" s="2">
        <f>SUMIFS($R$3:$R$92,$B$3:$B$92,"=SWR",$K$3:$K$92,"&lt;=6")</f>
        <v>2</v>
      </c>
      <c r="P60" s="2">
        <f>SUMIFS($R$3:$R$92,$B$3:$B$92,"=SWR",$K$3:$K$92,"&gt;=7",$K$3:$K$92,"&lt;=75")</f>
        <v>7</v>
      </c>
      <c r="Q60" s="2">
        <f>SUMIFS($R$3:$R$92,$B$3:$B$92,"=SWR",$K$3:$K$92,"&gt;75",$K$3:$K$92,"&lt;=90")</f>
        <v>0</v>
      </c>
      <c r="R60">
        <v>1</v>
      </c>
    </row>
    <row r="61" spans="1:18">
      <c r="A61">
        <v>59</v>
      </c>
      <c r="B61" t="s">
        <v>31</v>
      </c>
      <c r="C61" t="s">
        <v>46</v>
      </c>
      <c r="E61">
        <v>71</v>
      </c>
      <c r="F61">
        <v>68</v>
      </c>
      <c r="G61">
        <v>64</v>
      </c>
      <c r="I61">
        <v>69</v>
      </c>
      <c r="J61">
        <v>51</v>
      </c>
      <c r="K61">
        <v>61</v>
      </c>
      <c r="M61" s="13"/>
      <c r="N61" s="3" t="s">
        <v>24</v>
      </c>
      <c r="O61" s="2">
        <f>SUMIFS($R$3:$R$92,$B$3:$B$92,"=SFS",$K$3:$K$92,"&lt;=6")</f>
        <v>2</v>
      </c>
      <c r="P61" s="2">
        <f>SUMIFS($R$3:$R$92,$B$3:$B$92,"=SFS",$K$3:$K$92,"&gt;=7",$K$3:$K$92,"&lt;=75")</f>
        <v>7</v>
      </c>
      <c r="Q61" s="2">
        <f>SUMIFS($R$3:$R$92,$B$3:$B$92,"=SFS",$K$3:$K$92,"&gt;75",$K$3:$K$92,"&lt;=90")</f>
        <v>0</v>
      </c>
      <c r="R61">
        <v>1</v>
      </c>
    </row>
    <row r="62" spans="1:18">
      <c r="A62">
        <v>60</v>
      </c>
      <c r="B62" t="s">
        <v>31</v>
      </c>
      <c r="C62" t="s">
        <v>47</v>
      </c>
      <c r="E62">
        <v>44</v>
      </c>
      <c r="F62">
        <v>72</v>
      </c>
      <c r="G62">
        <v>69</v>
      </c>
      <c r="I62">
        <v>44</v>
      </c>
      <c r="J62">
        <v>54</v>
      </c>
      <c r="K62">
        <v>41</v>
      </c>
      <c r="M62" s="13"/>
      <c r="N62" s="8" t="s">
        <v>25</v>
      </c>
      <c r="O62" s="7">
        <f>SUMIFS($R$3:$R$92,$B$3:$B$92,"=none",$K$3:$K$92,"&lt;=6")</f>
        <v>0</v>
      </c>
      <c r="P62" s="7">
        <f>SUMIFS($R$3:$R$92,$B$3:$B$92,"=none",$K$3:$K$92,"&gt;=7",$K$3:$K$92,"&lt;=75")</f>
        <v>9</v>
      </c>
      <c r="Q62" s="7">
        <f>SUMIFS($R$3:$R$92,$B$3:$B$92,"=none",$K$3:$K$92,"&gt;75",$K$3:$K$92,"&lt;=90")</f>
        <v>0</v>
      </c>
      <c r="R62">
        <v>1</v>
      </c>
    </row>
    <row r="63" spans="1:18">
      <c r="A63">
        <v>61</v>
      </c>
      <c r="B63" t="s">
        <v>31</v>
      </c>
      <c r="C63" t="s">
        <v>36</v>
      </c>
      <c r="E63">
        <v>45</v>
      </c>
      <c r="F63">
        <v>66</v>
      </c>
      <c r="G63">
        <v>68</v>
      </c>
      <c r="I63">
        <v>45</v>
      </c>
      <c r="J63">
        <v>58</v>
      </c>
      <c r="K63">
        <v>49</v>
      </c>
      <c r="M63" s="13"/>
      <c r="N63" s="8" t="s">
        <v>26</v>
      </c>
      <c r="O63" s="7">
        <f>SUMIFS($R$3:$R$92,$B$3:$B$92,"=log",$K$3:$K$92,"&lt;=6")</f>
        <v>2</v>
      </c>
      <c r="P63" s="7">
        <f>SUMIFS($R$3:$R$92,$B$3:$B$92,"=log",$K$3:$K$92,"&gt;=7",$K$3:$K$92,"&lt;=75")</f>
        <v>5</v>
      </c>
      <c r="Q63" s="7">
        <f>SUMIFS($R$3:$R$92,$B$3:$B$92,"=log",$K$3:$K$92,"&gt;75",$K$3:$K$92,"&lt;=90")</f>
        <v>2</v>
      </c>
      <c r="R63">
        <v>1</v>
      </c>
    </row>
    <row r="64" spans="1:18">
      <c r="A64">
        <v>62</v>
      </c>
      <c r="B64" t="s">
        <v>28</v>
      </c>
      <c r="C64" t="s">
        <v>38</v>
      </c>
      <c r="E64">
        <v>68</v>
      </c>
      <c r="F64">
        <v>64</v>
      </c>
      <c r="G64">
        <v>59</v>
      </c>
      <c r="I64">
        <v>49</v>
      </c>
      <c r="J64">
        <v>64</v>
      </c>
      <c r="K64">
        <v>64</v>
      </c>
      <c r="M64" s="13"/>
      <c r="N64" s="8" t="s">
        <v>27</v>
      </c>
      <c r="O64" s="7">
        <f>SUMIFS($R$3:$R$92,$B$3:$B$92,"=norm",$K$3:$K$92,"&lt;=6")</f>
        <v>0</v>
      </c>
      <c r="P64" s="7">
        <f>SUMIFS($R$3:$R$92,$B$3:$B$92,"=norm",$K$3:$K$92,"&gt;=7",$K$3:$K$92,"&lt;=75")</f>
        <v>8</v>
      </c>
      <c r="Q64" s="7">
        <f>SUMIFS($R$3:$R$92,$B$3:$B$92,"=norm",$K$3:$K$92,"&gt;75",$K$3:$K$92,"&lt;=90")</f>
        <v>1</v>
      </c>
      <c r="R64">
        <v>1</v>
      </c>
    </row>
    <row r="65" spans="1:18">
      <c r="A65">
        <v>63</v>
      </c>
      <c r="B65" t="s">
        <v>40</v>
      </c>
      <c r="C65" t="s">
        <v>21</v>
      </c>
      <c r="E65">
        <v>70</v>
      </c>
      <c r="F65">
        <v>63</v>
      </c>
      <c r="G65">
        <v>72</v>
      </c>
      <c r="I65">
        <v>64</v>
      </c>
      <c r="J65">
        <v>57</v>
      </c>
      <c r="K65">
        <v>69</v>
      </c>
      <c r="M65" s="13"/>
      <c r="N65" s="8" t="s">
        <v>28</v>
      </c>
      <c r="O65" s="7">
        <f>SUMIFS($R$3:$R$92,$B$3:$B$92,"=PCA",$K$3:$K$92,"&lt;=6")</f>
        <v>0</v>
      </c>
      <c r="P65" s="7">
        <f>SUMIFS($R$3:$R$92,$B$3:$B$92,"=PCA",$K$3:$K$92,"&gt;=7",$K$3:$K$92,"&lt;=75")</f>
        <v>8</v>
      </c>
      <c r="Q65" s="7">
        <f>SUMIFS($R$3:$R$92,$B$3:$B$92,"=PCA",$K$3:$K$92,"&gt;75",$K$3:$K$92,"&lt;=90")</f>
        <v>1</v>
      </c>
      <c r="R65">
        <v>1</v>
      </c>
    </row>
    <row r="66" spans="1:18">
      <c r="A66">
        <v>64</v>
      </c>
      <c r="B66" t="s">
        <v>30</v>
      </c>
      <c r="C66" t="s">
        <v>19</v>
      </c>
      <c r="E66">
        <v>63</v>
      </c>
      <c r="F66">
        <v>70</v>
      </c>
      <c r="G66">
        <v>70</v>
      </c>
      <c r="I66">
        <v>54</v>
      </c>
      <c r="J66">
        <v>63</v>
      </c>
      <c r="K66">
        <v>54</v>
      </c>
      <c r="M66" s="13"/>
      <c r="N66" s="3" t="s">
        <v>29</v>
      </c>
      <c r="O66" s="2">
        <f>SUMIFS($R$3:$R$92,$B$3:$B$92,"=freq5bin",$K$3:$K$92,"&lt;=6")</f>
        <v>0</v>
      </c>
      <c r="P66" s="2">
        <f>SUMIFS($R$3:$R$92,$B$3:$B$92,"=freq5bin",$K$3:$K$92,"&gt;=7",$K$3:$K$92,"&lt;=75")</f>
        <v>4</v>
      </c>
      <c r="Q66" s="2">
        <f>SUMIFS($R$3:$R$92,$B$3:$B$92,"=freq5bin",$K$3:$K$92,"&gt;75",$K$3:$K$92,"&lt;=90")</f>
        <v>5</v>
      </c>
      <c r="R66">
        <v>1</v>
      </c>
    </row>
    <row r="67" spans="1:18">
      <c r="A67">
        <v>65</v>
      </c>
      <c r="B67" t="s">
        <v>26</v>
      </c>
      <c r="C67" t="s">
        <v>21</v>
      </c>
      <c r="E67">
        <v>51</v>
      </c>
      <c r="F67">
        <v>69</v>
      </c>
      <c r="G67">
        <v>66</v>
      </c>
      <c r="I67">
        <v>63</v>
      </c>
      <c r="J67">
        <v>69</v>
      </c>
      <c r="K67">
        <v>63</v>
      </c>
      <c r="M67" s="13"/>
      <c r="N67" s="3" t="s">
        <v>40</v>
      </c>
      <c r="O67" s="2">
        <f>SUMIFS($R$3:$R$92,$B$3:$B$92,"=width3bin",$K$3:$K$92,"&lt;=6")</f>
        <v>0</v>
      </c>
      <c r="P67" s="2">
        <f>SUMIFS($R$3:$R$92,$B$3:$B$92,"=width3bin",$K$3:$K$92,"&gt;=7",$K$3:$K$92,"&lt;=75")</f>
        <v>8</v>
      </c>
      <c r="Q67" s="2">
        <f>SUMIFS($R$3:$R$92,$B$3:$B$92,"=width3bin",$K$3:$K$92,"&gt;75",$K$3:$K$92,"&lt;=90")</f>
        <v>1</v>
      </c>
      <c r="R67">
        <v>1</v>
      </c>
    </row>
    <row r="68" spans="1:18">
      <c r="A68">
        <v>66</v>
      </c>
      <c r="B68" t="s">
        <v>26</v>
      </c>
      <c r="C68" t="s">
        <v>18</v>
      </c>
      <c r="E68">
        <v>72</v>
      </c>
      <c r="F68">
        <v>59</v>
      </c>
      <c r="G68">
        <v>63</v>
      </c>
      <c r="I68">
        <v>68</v>
      </c>
      <c r="J68">
        <v>65</v>
      </c>
      <c r="K68">
        <v>68</v>
      </c>
      <c r="M68" s="13"/>
      <c r="N68" s="3" t="s">
        <v>30</v>
      </c>
      <c r="O68" s="2">
        <f>SUMIFS($R$3:$R$92,$B$3:$B$92,"=width5bin",$K$3:$K$92,"&lt;=6")</f>
        <v>0</v>
      </c>
      <c r="P68" s="2">
        <f>SUMIFS($R$3:$R$92,$B$3:$B$92,"=width5bin",$K$3:$K$92,"&gt;=7",$K$3:$K$92,"&lt;=75")</f>
        <v>8</v>
      </c>
      <c r="Q68" s="2">
        <f>SUMIFS($R$3:$R$92,$B$3:$B$92,"=width5bin",$K$3:$K$92,"&gt;75",$K$3:$K$92,"&lt;=90")</f>
        <v>1</v>
      </c>
      <c r="R68">
        <v>1</v>
      </c>
    </row>
    <row r="69" spans="1:18">
      <c r="A69">
        <v>67</v>
      </c>
      <c r="B69" t="s">
        <v>26</v>
      </c>
      <c r="C69" t="s">
        <v>19</v>
      </c>
      <c r="E69">
        <v>58</v>
      </c>
      <c r="F69">
        <v>73</v>
      </c>
      <c r="G69">
        <v>51</v>
      </c>
      <c r="I69">
        <v>71</v>
      </c>
      <c r="J69">
        <v>70</v>
      </c>
      <c r="K69">
        <v>70</v>
      </c>
      <c r="M69" s="14"/>
      <c r="N69" s="5" t="s">
        <v>31</v>
      </c>
      <c r="O69" s="4">
        <f>SUMIFS($R$3:$R$92,$B$3:$B$92,"=freq3bin",$K$3:$K$92,"&lt;=6")</f>
        <v>0</v>
      </c>
      <c r="P69" s="4">
        <f>SUMIFS($R$3:$R$92,$B$3:$B$92,"=freq3bin",$K$3:$K$92,"&gt;=7",$K$3:$K$92,"&lt;=75")</f>
        <v>5</v>
      </c>
      <c r="Q69" s="4">
        <f>SUMIFS($R$3:$R$92,$B$3:$B$92,"=freq3bin",$K$3:$K$92,"&gt;75",$K$3:$K$92,"&lt;=90")</f>
        <v>4</v>
      </c>
      <c r="R69">
        <v>1</v>
      </c>
    </row>
    <row r="70" spans="1:18">
      <c r="A70">
        <v>68</v>
      </c>
      <c r="B70" t="s">
        <v>40</v>
      </c>
      <c r="C70" t="s">
        <v>19</v>
      </c>
      <c r="E70">
        <v>66</v>
      </c>
      <c r="F70">
        <v>67</v>
      </c>
      <c r="G70">
        <v>73</v>
      </c>
      <c r="I70">
        <v>72</v>
      </c>
      <c r="J70">
        <v>71</v>
      </c>
      <c r="K70">
        <v>71</v>
      </c>
      <c r="O70" s="1"/>
      <c r="P70" s="1"/>
      <c r="Q70" s="1"/>
      <c r="R70">
        <v>1</v>
      </c>
    </row>
    <row r="71" spans="1:18">
      <c r="A71">
        <v>69</v>
      </c>
      <c r="B71" t="s">
        <v>40</v>
      </c>
      <c r="C71" t="s">
        <v>38</v>
      </c>
      <c r="E71">
        <v>77</v>
      </c>
      <c r="F71">
        <v>51</v>
      </c>
      <c r="G71">
        <v>58</v>
      </c>
      <c r="I71">
        <v>70</v>
      </c>
      <c r="J71">
        <v>68</v>
      </c>
      <c r="K71">
        <v>65</v>
      </c>
      <c r="O71" s="1"/>
      <c r="P71" s="1"/>
      <c r="Q71" s="1"/>
      <c r="R71">
        <v>1</v>
      </c>
    </row>
    <row r="72" spans="1:18">
      <c r="A72">
        <v>70</v>
      </c>
      <c r="B72" t="s">
        <v>30</v>
      </c>
      <c r="C72" t="s">
        <v>18</v>
      </c>
      <c r="E72">
        <v>65</v>
      </c>
      <c r="F72">
        <v>65</v>
      </c>
      <c r="G72">
        <v>67</v>
      </c>
      <c r="I72">
        <v>77</v>
      </c>
      <c r="J72">
        <v>66</v>
      </c>
      <c r="K72">
        <v>66</v>
      </c>
      <c r="O72" s="1"/>
      <c r="P72" s="1"/>
      <c r="Q72" s="1"/>
      <c r="R72">
        <v>1</v>
      </c>
    </row>
    <row r="73" spans="1:18">
      <c r="A73">
        <v>71</v>
      </c>
      <c r="B73" t="s">
        <v>27</v>
      </c>
      <c r="C73" t="s">
        <v>48</v>
      </c>
      <c r="E73">
        <v>67</v>
      </c>
      <c r="F73">
        <v>77</v>
      </c>
      <c r="G73">
        <v>77</v>
      </c>
      <c r="I73">
        <v>76</v>
      </c>
      <c r="J73">
        <v>67</v>
      </c>
      <c r="K73">
        <v>72</v>
      </c>
      <c r="O73" s="1"/>
      <c r="P73" s="1"/>
      <c r="Q73" s="1"/>
      <c r="R73">
        <v>1</v>
      </c>
    </row>
    <row r="74" spans="1:18">
      <c r="A74">
        <v>72</v>
      </c>
      <c r="B74" t="s">
        <v>40</v>
      </c>
      <c r="C74" t="s">
        <v>18</v>
      </c>
      <c r="E74">
        <v>73</v>
      </c>
      <c r="F74">
        <v>58</v>
      </c>
      <c r="G74">
        <v>65</v>
      </c>
      <c r="I74">
        <v>66</v>
      </c>
      <c r="J74">
        <v>72</v>
      </c>
      <c r="K74">
        <v>67</v>
      </c>
      <c r="O74" s="1"/>
      <c r="P74" s="1"/>
      <c r="Q74" s="1"/>
      <c r="R74">
        <v>1</v>
      </c>
    </row>
    <row r="75" spans="1:18">
      <c r="A75">
        <v>73</v>
      </c>
      <c r="B75" t="s">
        <v>29</v>
      </c>
      <c r="C75" t="s">
        <v>18</v>
      </c>
      <c r="E75">
        <v>60</v>
      </c>
      <c r="F75">
        <v>76</v>
      </c>
      <c r="G75">
        <v>60</v>
      </c>
      <c r="I75">
        <v>90</v>
      </c>
      <c r="J75">
        <v>75</v>
      </c>
      <c r="K75">
        <v>76</v>
      </c>
      <c r="O75" s="1"/>
      <c r="P75" s="1"/>
      <c r="Q75" s="1"/>
      <c r="R75">
        <v>1</v>
      </c>
    </row>
    <row r="76" spans="1:18">
      <c r="A76">
        <v>74</v>
      </c>
      <c r="B76" t="s">
        <v>29</v>
      </c>
      <c r="C76" t="s">
        <v>21</v>
      </c>
      <c r="E76">
        <v>61</v>
      </c>
      <c r="F76">
        <v>60</v>
      </c>
      <c r="G76">
        <v>61</v>
      </c>
      <c r="I76">
        <v>65</v>
      </c>
      <c r="J76">
        <v>76</v>
      </c>
      <c r="K76">
        <v>77</v>
      </c>
      <c r="O76" s="1"/>
      <c r="P76" s="1"/>
      <c r="Q76" s="1"/>
      <c r="R76">
        <v>1</v>
      </c>
    </row>
    <row r="77" spans="1:18">
      <c r="A77">
        <v>75</v>
      </c>
      <c r="B77" t="s">
        <v>40</v>
      </c>
      <c r="C77" t="s">
        <v>39</v>
      </c>
      <c r="E77">
        <v>75</v>
      </c>
      <c r="F77">
        <v>61</v>
      </c>
      <c r="G77">
        <v>76</v>
      </c>
      <c r="I77">
        <v>73</v>
      </c>
      <c r="J77">
        <v>73</v>
      </c>
      <c r="K77">
        <v>73</v>
      </c>
      <c r="O77" s="1"/>
      <c r="P77" s="1"/>
      <c r="Q77" s="1"/>
      <c r="R77">
        <v>1</v>
      </c>
    </row>
    <row r="78" spans="1:18">
      <c r="A78">
        <v>76</v>
      </c>
      <c r="B78" t="s">
        <v>31</v>
      </c>
      <c r="C78" t="s">
        <v>18</v>
      </c>
      <c r="E78">
        <v>80</v>
      </c>
      <c r="F78">
        <v>79</v>
      </c>
      <c r="G78">
        <v>79</v>
      </c>
      <c r="I78">
        <v>74</v>
      </c>
      <c r="J78">
        <v>77</v>
      </c>
      <c r="K78">
        <v>75</v>
      </c>
      <c r="O78" s="1"/>
      <c r="P78" s="1"/>
      <c r="Q78" s="1"/>
      <c r="R78">
        <v>1</v>
      </c>
    </row>
    <row r="79" spans="1:18">
      <c r="A79">
        <v>77</v>
      </c>
      <c r="B79" t="s">
        <v>30</v>
      </c>
      <c r="C79" t="s">
        <v>39</v>
      </c>
      <c r="E79">
        <v>76</v>
      </c>
      <c r="F79">
        <v>78</v>
      </c>
      <c r="G79">
        <v>74</v>
      </c>
      <c r="I79">
        <v>80</v>
      </c>
      <c r="J79">
        <v>79</v>
      </c>
      <c r="K79">
        <v>74</v>
      </c>
      <c r="O79" s="1"/>
      <c r="P79" s="1"/>
      <c r="Q79" s="1"/>
      <c r="R79">
        <v>1</v>
      </c>
    </row>
    <row r="80" spans="1:18">
      <c r="A80">
        <v>78</v>
      </c>
      <c r="B80" t="s">
        <v>31</v>
      </c>
      <c r="C80" t="s">
        <v>19</v>
      </c>
      <c r="E80">
        <v>74</v>
      </c>
      <c r="F80">
        <v>74</v>
      </c>
      <c r="G80">
        <v>78</v>
      </c>
      <c r="I80">
        <v>67</v>
      </c>
      <c r="J80">
        <v>74</v>
      </c>
      <c r="K80">
        <v>80</v>
      </c>
      <c r="O80" s="1"/>
      <c r="P80" s="1"/>
      <c r="Q80" s="1"/>
      <c r="R80">
        <v>1</v>
      </c>
    </row>
    <row r="81" spans="1:18">
      <c r="A81">
        <v>79</v>
      </c>
      <c r="B81" t="s">
        <v>29</v>
      </c>
      <c r="C81" t="s">
        <v>19</v>
      </c>
      <c r="E81">
        <v>79</v>
      </c>
      <c r="F81">
        <v>81</v>
      </c>
      <c r="G81">
        <v>81</v>
      </c>
      <c r="I81">
        <v>78</v>
      </c>
      <c r="J81">
        <v>80</v>
      </c>
      <c r="K81">
        <v>79</v>
      </c>
      <c r="O81" s="1"/>
      <c r="P81" s="1"/>
      <c r="Q81" s="1"/>
      <c r="R81">
        <v>1</v>
      </c>
    </row>
    <row r="82" spans="1:18">
      <c r="A82">
        <v>80</v>
      </c>
      <c r="B82" t="s">
        <v>26</v>
      </c>
      <c r="C82" t="s">
        <v>39</v>
      </c>
      <c r="E82">
        <v>78</v>
      </c>
      <c r="F82">
        <v>75</v>
      </c>
      <c r="G82">
        <v>75</v>
      </c>
      <c r="I82">
        <v>81</v>
      </c>
      <c r="J82">
        <v>78</v>
      </c>
      <c r="K82">
        <v>78</v>
      </c>
      <c r="O82" s="1"/>
      <c r="P82" s="1"/>
      <c r="Q82" s="1"/>
      <c r="R82">
        <v>1</v>
      </c>
    </row>
    <row r="83" spans="1:18">
      <c r="A83">
        <v>81</v>
      </c>
      <c r="B83" t="s">
        <v>31</v>
      </c>
      <c r="C83" t="s">
        <v>21</v>
      </c>
      <c r="E83">
        <v>81</v>
      </c>
      <c r="F83">
        <v>80</v>
      </c>
      <c r="G83">
        <v>80</v>
      </c>
      <c r="I83">
        <v>79</v>
      </c>
      <c r="J83">
        <v>81</v>
      </c>
      <c r="K83">
        <v>81</v>
      </c>
      <c r="O83" s="1"/>
      <c r="P83" s="1"/>
      <c r="Q83" s="1"/>
      <c r="R83">
        <v>1</v>
      </c>
    </row>
    <row r="84" spans="1:18">
      <c r="A84">
        <v>82</v>
      </c>
      <c r="B84" t="s">
        <v>29</v>
      </c>
      <c r="C84" t="s">
        <v>39</v>
      </c>
      <c r="E84">
        <v>90</v>
      </c>
      <c r="F84">
        <v>84</v>
      </c>
      <c r="G84">
        <v>84</v>
      </c>
      <c r="I84">
        <v>83</v>
      </c>
      <c r="J84">
        <v>82</v>
      </c>
      <c r="K84">
        <v>82</v>
      </c>
      <c r="O84" s="1"/>
      <c r="P84" s="1"/>
      <c r="Q84" s="1"/>
      <c r="R84">
        <v>1</v>
      </c>
    </row>
    <row r="85" spans="1:18">
      <c r="A85">
        <v>83</v>
      </c>
      <c r="B85" t="s">
        <v>30</v>
      </c>
      <c r="C85" t="s">
        <v>41</v>
      </c>
      <c r="E85">
        <v>84</v>
      </c>
      <c r="F85">
        <v>85</v>
      </c>
      <c r="G85">
        <v>87</v>
      </c>
      <c r="I85">
        <v>84</v>
      </c>
      <c r="J85">
        <v>83</v>
      </c>
      <c r="K85">
        <v>83</v>
      </c>
      <c r="O85" s="1"/>
      <c r="P85" s="1"/>
      <c r="Q85" s="1"/>
      <c r="R85">
        <v>1</v>
      </c>
    </row>
    <row r="86" spans="1:18">
      <c r="A86">
        <v>84</v>
      </c>
      <c r="B86" t="s">
        <v>27</v>
      </c>
      <c r="C86" t="s">
        <v>41</v>
      </c>
      <c r="E86">
        <v>87</v>
      </c>
      <c r="F86">
        <v>86</v>
      </c>
      <c r="G86">
        <v>85</v>
      </c>
      <c r="I86">
        <v>85</v>
      </c>
      <c r="J86">
        <v>84</v>
      </c>
      <c r="K86">
        <v>84</v>
      </c>
      <c r="O86" s="1"/>
      <c r="P86" s="1"/>
      <c r="Q86" s="1"/>
      <c r="R86">
        <v>1</v>
      </c>
    </row>
    <row r="87" spans="1:18">
      <c r="A87">
        <v>85</v>
      </c>
      <c r="B87" t="s">
        <v>40</v>
      </c>
      <c r="C87" t="s">
        <v>41</v>
      </c>
      <c r="E87">
        <v>85</v>
      </c>
      <c r="F87">
        <v>87</v>
      </c>
      <c r="G87">
        <v>86</v>
      </c>
      <c r="I87">
        <v>88</v>
      </c>
      <c r="J87">
        <v>85</v>
      </c>
      <c r="K87">
        <v>85</v>
      </c>
      <c r="O87" s="1"/>
      <c r="P87" s="1"/>
      <c r="Q87" s="1"/>
      <c r="R87">
        <v>1</v>
      </c>
    </row>
    <row r="88" spans="1:18">
      <c r="A88">
        <v>86</v>
      </c>
      <c r="B88" t="s">
        <v>26</v>
      </c>
      <c r="C88" t="s">
        <v>41</v>
      </c>
      <c r="E88">
        <v>86</v>
      </c>
      <c r="F88">
        <v>83</v>
      </c>
      <c r="G88">
        <v>83</v>
      </c>
      <c r="I88">
        <v>87</v>
      </c>
      <c r="J88">
        <v>88</v>
      </c>
      <c r="K88">
        <v>88</v>
      </c>
      <c r="O88" s="1"/>
      <c r="P88" s="1"/>
      <c r="Q88" s="1"/>
      <c r="R88">
        <v>1</v>
      </c>
    </row>
    <row r="89" spans="1:18">
      <c r="A89">
        <v>87</v>
      </c>
      <c r="B89" t="s">
        <v>31</v>
      </c>
      <c r="C89" t="s">
        <v>41</v>
      </c>
      <c r="E89">
        <v>83</v>
      </c>
      <c r="F89">
        <v>88</v>
      </c>
      <c r="G89">
        <v>88</v>
      </c>
      <c r="I89">
        <v>86</v>
      </c>
      <c r="J89">
        <v>87</v>
      </c>
      <c r="K89">
        <v>87</v>
      </c>
      <c r="O89" s="1"/>
      <c r="P89" s="1"/>
      <c r="Q89" s="1"/>
      <c r="R89">
        <v>1</v>
      </c>
    </row>
    <row r="90" spans="1:18">
      <c r="A90">
        <v>88</v>
      </c>
      <c r="B90" t="s">
        <v>29</v>
      </c>
      <c r="C90" t="s">
        <v>41</v>
      </c>
      <c r="E90">
        <v>88</v>
      </c>
      <c r="F90">
        <v>82</v>
      </c>
      <c r="G90">
        <v>90</v>
      </c>
      <c r="I90">
        <v>89</v>
      </c>
      <c r="J90">
        <v>86</v>
      </c>
      <c r="K90">
        <v>86</v>
      </c>
      <c r="R90">
        <v>1</v>
      </c>
    </row>
    <row r="91" spans="1:18">
      <c r="A91">
        <v>89</v>
      </c>
      <c r="B91" t="s">
        <v>31</v>
      </c>
      <c r="C91" t="s">
        <v>39</v>
      </c>
      <c r="E91">
        <v>82</v>
      </c>
      <c r="F91">
        <v>90</v>
      </c>
      <c r="G91">
        <v>82</v>
      </c>
      <c r="I91">
        <v>82</v>
      </c>
      <c r="J91">
        <v>89</v>
      </c>
      <c r="K91">
        <v>89</v>
      </c>
      <c r="R91">
        <v>1</v>
      </c>
    </row>
    <row r="92" spans="1:18">
      <c r="A92">
        <v>90</v>
      </c>
      <c r="B92" t="s">
        <v>28</v>
      </c>
      <c r="C92" t="s">
        <v>39</v>
      </c>
      <c r="E92">
        <v>89</v>
      </c>
      <c r="F92">
        <v>89</v>
      </c>
      <c r="G92">
        <v>89</v>
      </c>
      <c r="I92">
        <v>75</v>
      </c>
      <c r="J92">
        <v>90</v>
      </c>
      <c r="K92">
        <v>90</v>
      </c>
      <c r="R92">
        <v>1</v>
      </c>
    </row>
  </sheetData>
  <mergeCells count="14">
    <mergeCell ref="M14:M23"/>
    <mergeCell ref="E1:G1"/>
    <mergeCell ref="I1:K1"/>
    <mergeCell ref="M2:Q2"/>
    <mergeCell ref="M3:N4"/>
    <mergeCell ref="M5:M13"/>
    <mergeCell ref="M51:M59"/>
    <mergeCell ref="M60:M69"/>
    <mergeCell ref="M25:Q25"/>
    <mergeCell ref="M26:N27"/>
    <mergeCell ref="M28:M36"/>
    <mergeCell ref="M37:M46"/>
    <mergeCell ref="M48:Q48"/>
    <mergeCell ref="M49:N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MAR</vt:lpstr>
      <vt:lpstr>MMRE</vt:lpstr>
      <vt:lpstr>MMER</vt:lpstr>
      <vt:lpstr>MBRE</vt:lpstr>
      <vt:lpstr>MIBRE</vt:lpstr>
      <vt:lpstr>MDMRE</vt:lpstr>
      <vt:lpstr>PRED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</dc:creator>
  <cp:lastModifiedBy>ekrem</cp:lastModifiedBy>
  <dcterms:created xsi:type="dcterms:W3CDTF">2010-10-22T02:19:05Z</dcterms:created>
  <dcterms:modified xsi:type="dcterms:W3CDTF">2010-10-26T06:10:35Z</dcterms:modified>
</cp:coreProperties>
</file>